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X:\Rate_Setting_Methodologies_Initiative\Compliance\2026 Rate Remediation\2026 Remediated Frameworks NO COLOR\Locked\"/>
    </mc:Choice>
  </mc:AlternateContent>
  <xr:revisionPtr revIDLastSave="0" documentId="13_ncr:1_{0094A2CF-84F4-4CA7-8252-26A0B6F5BB27}" xr6:coauthVersionLast="47" xr6:coauthVersionMax="47" xr10:uidLastSave="{00000000-0000-0000-0000-000000000000}"/>
  <bookViews>
    <workbookView xWindow="-57720" yWindow="1710" windowWidth="29040" windowHeight="15720" tabRatio="871" xr2:uid="{00000000-000D-0000-FFFF-FFFF00000000}"/>
  </bookViews>
  <sheets>
    <sheet name="Direct Staffing" sheetId="10" r:id="rId1"/>
    <sheet name="Program Plan Support" sheetId="5" r:id="rId2"/>
    <sheet name="Emp. Related Exp." sheetId="3" r:id="rId3"/>
    <sheet name="Client Programming &amp; Supports" sheetId="11" r:id="rId4"/>
    <sheet name="Program Related Expenses" sheetId="6" r:id="rId5"/>
    <sheet name="Regional Variance Factor" sheetId="13" r:id="rId6"/>
    <sheet name="IHS wo Training Rate Framework" sheetId="9" r:id="rId7"/>
    <sheet name="Version" sheetId="12" state="hidden" r:id="rId8"/>
  </sheets>
  <definedNames>
    <definedName name="Budget_Neutrality">'IHS wo Training Rate Framework'!$A$28:$B$30</definedName>
    <definedName name="columntitleregion1.b9.d15.1">'Direct Staffing'!$B$17:$D$20</definedName>
    <definedName name="Customization">'Direct Staffing'!$B$16:$D$20</definedName>
    <definedName name="DirectStaff">'Direct Staffing'!$B$8:$D$10</definedName>
    <definedName name="_xlnm.Print_Area" localSheetId="0">'Direct Staffing'!$A$1:$G$25</definedName>
    <definedName name="Relief_Staff">'Direct Staffing'!$B$22:$E$24</definedName>
    <definedName name="Supervision">'Direct Staffing'!$B$12:$F$14</definedName>
    <definedName name="TotalStaffing">'Direct Staffing'!$B$26:$D$27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9" l="1" a="1"/>
  <c r="F26" i="9" s="1"/>
  <c r="H7" i="11"/>
  <c r="B26" i="9"/>
  <c r="D6" i="10"/>
  <c r="D10" i="10" s="1"/>
  <c r="F14" i="10"/>
  <c r="B7" i="13"/>
  <c r="B19" i="9" s="1"/>
  <c r="B5" i="13"/>
  <c r="F13" i="6"/>
  <c r="B16" i="9" s="1"/>
  <c r="B7" i="9"/>
  <c r="B13" i="9"/>
  <c r="D19" i="3"/>
  <c r="B10" i="9" s="1"/>
  <c r="E24" i="10" l="1"/>
  <c r="D27" i="10" s="1"/>
  <c r="B4" i="9" s="1"/>
  <c r="D4" i="9" s="1"/>
  <c r="D19" i="9"/>
  <c r="D21" i="9"/>
  <c r="D22" i="9" l="1"/>
  <c r="B21" i="9" s="1"/>
  <c r="B23" i="9" s="1"/>
  <c r="D26" i="9" s="1"/>
  <c r="D27" i="9" s="1"/>
  <c r="B34" i="9"/>
  <c r="D7" i="9"/>
  <c r="B33" i="9" l="1"/>
  <c r="B37" i="9"/>
  <c r="B29" i="9"/>
  <c r="B41" i="9"/>
  <c r="B38" i="9"/>
  <c r="B42" i="9" s="1"/>
  <c r="B30" i="9"/>
  <c r="D10" i="9"/>
  <c r="B46" i="9" l="1"/>
  <c r="B50" i="9" s="1"/>
  <c r="B45" i="9"/>
  <c r="B49" i="9" s="1"/>
  <c r="D13" i="9"/>
  <c r="E16" i="9" s="1"/>
  <c r="D16" i="9" s="1"/>
  <c r="B53" i="9" l="1"/>
  <c r="B57" i="9"/>
  <c r="B54" i="9"/>
  <c r="B58"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<sst xmlns="http://schemas.openxmlformats.org/spreadsheetml/2006/main" count="364" uniqueCount="259">
  <si>
    <t>Staff Type</t>
  </si>
  <si>
    <t>Employee Related Expenses</t>
  </si>
  <si>
    <t>Health insurance</t>
  </si>
  <si>
    <t>Vision</t>
  </si>
  <si>
    <t>Life insurance</t>
  </si>
  <si>
    <t>Long-term disability insurance</t>
  </si>
  <si>
    <t>Short-term disability insurance</t>
  </si>
  <si>
    <t>Retirement</t>
  </si>
  <si>
    <t>Tuition reimbursement</t>
  </si>
  <si>
    <t>Total Benefit Percentage</t>
  </si>
  <si>
    <t>Direct Staffing</t>
  </si>
  <si>
    <t>Dollar Amount</t>
  </si>
  <si>
    <t>Direct Care Staffing:</t>
  </si>
  <si>
    <t>Benefit Description</t>
  </si>
  <si>
    <t xml:space="preserve">Benefit % </t>
  </si>
  <si>
    <t>Step 1. Add in standard employment related expense percentage</t>
  </si>
  <si>
    <t>Step 1. Add in standard general and administrative percentage</t>
  </si>
  <si>
    <t>Total Individual Staffing Amount</t>
  </si>
  <si>
    <t>Wellness program</t>
  </si>
  <si>
    <t>Other Benefits (could include but not limited to:)</t>
  </si>
  <si>
    <t>Taxes &amp; Workers Comp</t>
  </si>
  <si>
    <t>(including FICA, FUTA, SUTA, Workers Comp, Medicare tax)</t>
  </si>
  <si>
    <t>Percentage for Direct Care Staffing</t>
  </si>
  <si>
    <t>Employee Related Expense</t>
  </si>
  <si>
    <t>Total costs for staffing per hour</t>
  </si>
  <si>
    <t>Program Support</t>
  </si>
  <si>
    <t>Program support hourly standard</t>
  </si>
  <si>
    <t>Documentation</t>
  </si>
  <si>
    <t>Direct staff preparation and service planning</t>
  </si>
  <si>
    <t>Client Programming and Supports</t>
  </si>
  <si>
    <t>Client Programming and Supports Standard</t>
  </si>
  <si>
    <t>Standard %</t>
  </si>
  <si>
    <t>Total hourly % of program support</t>
  </si>
  <si>
    <t>Travel time when a client is not present</t>
  </si>
  <si>
    <t>Collateral contact related to direct service</t>
  </si>
  <si>
    <t xml:space="preserve">Program Plan Support </t>
  </si>
  <si>
    <t>Step 1. Determine components of program plan support</t>
  </si>
  <si>
    <t>Program plan support definition and components included in the program support percentage</t>
  </si>
  <si>
    <t>Employee Related Expense Description</t>
  </si>
  <si>
    <t>Total Employee Related Expense Percentage</t>
  </si>
  <si>
    <t>Step 1. Add in standard client programming and supports percentage</t>
  </si>
  <si>
    <t>Wage</t>
  </si>
  <si>
    <t>Hour of service</t>
  </si>
  <si>
    <t>Staffing Customization Options</t>
  </si>
  <si>
    <t>Add-on $</t>
  </si>
  <si>
    <t>Add-on Choice</t>
  </si>
  <si>
    <t>Deaf or hard of hearing</t>
  </si>
  <si>
    <t>Dental insurance</t>
  </si>
  <si>
    <t>Percentage of direct care to cover staffing benefits</t>
  </si>
  <si>
    <t>Program Related Expenses</t>
  </si>
  <si>
    <t>Standard General &amp; Administrative Support</t>
  </si>
  <si>
    <t>Step 2.  Add in other program related expenses</t>
  </si>
  <si>
    <t xml:space="preserve">Total </t>
  </si>
  <si>
    <t>Total Program Related Expenses</t>
  </si>
  <si>
    <t>15 Minute Unit Rate</t>
  </si>
  <si>
    <t>No Customization</t>
  </si>
  <si>
    <t>Rate Calculation:</t>
  </si>
  <si>
    <t xml:space="preserve">Category to cover costs to provide participants access to the community or care in their home.  Examples include, but are not limited to:
- Participation costs for staff 
- Reinforcers as defined in the participant’s support plan
- Mileage reimbursement for in-program transportation provided as part of the service.
- State plan or other available waiver services must be accessed first, and those services must be billed separately.
</t>
  </si>
  <si>
    <t>Step 3. Add utilization expenses</t>
  </si>
  <si>
    <t>Utilization Expenses</t>
  </si>
  <si>
    <t>Direct Supervision</t>
  </si>
  <si>
    <t>Supervision Percent</t>
  </si>
  <si>
    <t>Supervision Amount</t>
  </si>
  <si>
    <t>Hour of Service</t>
  </si>
  <si>
    <t>Total Steps 1, 2 &amp; 3</t>
  </si>
  <si>
    <t>Hourly Rate</t>
  </si>
  <si>
    <t>Budget Neutrality Factor</t>
  </si>
  <si>
    <t>Hourly Budget Neutrality</t>
  </si>
  <si>
    <t>15 Minute Budget Neutrality</t>
  </si>
  <si>
    <t>Date</t>
  </si>
  <si>
    <t>Update</t>
  </si>
  <si>
    <t>Implementation version</t>
  </si>
  <si>
    <t>updated to reflect 4/1/2014 COLA increase of 1%</t>
  </si>
  <si>
    <t>Original Total Hourly Rate</t>
  </si>
  <si>
    <t>4/1/2014 COLA</t>
  </si>
  <si>
    <t>15 Minute Cost of Living Adjustment</t>
  </si>
  <si>
    <t>Post COLA Total Hourly Rate</t>
  </si>
  <si>
    <t>Post COLA Total 15 Minute Rate</t>
  </si>
  <si>
    <t>updated to reflect 7/1/2014 COLA increase of 5%</t>
  </si>
  <si>
    <t>Post 4/1/14 COLA Total Rate</t>
  </si>
  <si>
    <t>7/1/2014 COLA</t>
  </si>
  <si>
    <t>Post 7/1/14 COLA Total Rate</t>
  </si>
  <si>
    <t>7/1/15 COLA increase of 1% added</t>
  </si>
  <si>
    <t>Version 4</t>
  </si>
  <si>
    <t>Version 1</t>
  </si>
  <si>
    <t>Version 2</t>
  </si>
  <si>
    <t>Version 3</t>
  </si>
  <si>
    <t>7/1/2015 COLA</t>
  </si>
  <si>
    <t>Post 7/1/15 COLA Total Rate</t>
  </si>
  <si>
    <t>Step 1: Select County of Residence</t>
  </si>
  <si>
    <t>County of Residence</t>
  </si>
  <si>
    <t>Select County</t>
  </si>
  <si>
    <t>Region</t>
  </si>
  <si>
    <t>RVF</t>
  </si>
  <si>
    <t>COR Lead Agency</t>
  </si>
  <si>
    <t xml:space="preserve">MSA Region </t>
  </si>
  <si>
    <t>Unspecified Region</t>
  </si>
  <si>
    <t>-</t>
  </si>
  <si>
    <t>Aitkin</t>
  </si>
  <si>
    <t>Northeast Region</t>
  </si>
  <si>
    <t>Anoka</t>
  </si>
  <si>
    <t>Metro Region</t>
  </si>
  <si>
    <t>Becker</t>
  </si>
  <si>
    <t>Northwest Region</t>
  </si>
  <si>
    <t>Beltrami</t>
  </si>
  <si>
    <t>Benton</t>
  </si>
  <si>
    <t>St. Cloud Region</t>
  </si>
  <si>
    <t>Big Stone</t>
  </si>
  <si>
    <t>Southwest Region</t>
  </si>
  <si>
    <t>Blue Earth</t>
  </si>
  <si>
    <t>Mankato Region</t>
  </si>
  <si>
    <t>Brown</t>
  </si>
  <si>
    <t>Southeast Region</t>
  </si>
  <si>
    <t>Carlton</t>
  </si>
  <si>
    <t>Duluth Region</t>
  </si>
  <si>
    <t>Carver</t>
  </si>
  <si>
    <t>Cass</t>
  </si>
  <si>
    <t>Chippewa</t>
  </si>
  <si>
    <t>Chisago</t>
  </si>
  <si>
    <t>Clay</t>
  </si>
  <si>
    <t>Fargo Region</t>
  </si>
  <si>
    <t>Clearwater</t>
  </si>
  <si>
    <t>Cook</t>
  </si>
  <si>
    <t>Cottonwood</t>
  </si>
  <si>
    <t>Crow Wing</t>
  </si>
  <si>
    <t>Dakota</t>
  </si>
  <si>
    <t>Dodge</t>
  </si>
  <si>
    <t>Rochester Region</t>
  </si>
  <si>
    <t>Douglas</t>
  </si>
  <si>
    <t>Faribault</t>
  </si>
  <si>
    <t>Fillmore</t>
  </si>
  <si>
    <t>Freeborn</t>
  </si>
  <si>
    <t>Goodhue</t>
  </si>
  <si>
    <t>Grant</t>
  </si>
  <si>
    <t>Hennepin</t>
  </si>
  <si>
    <t>Houston</t>
  </si>
  <si>
    <t>Lacrosse Region</t>
  </si>
  <si>
    <t>Hubbard</t>
  </si>
  <si>
    <t>Isanti</t>
  </si>
  <si>
    <t>Itasca</t>
  </si>
  <si>
    <t>Jackson</t>
  </si>
  <si>
    <t>Kanabec</t>
  </si>
  <si>
    <t>Kandiyohi</t>
  </si>
  <si>
    <t>Kittson</t>
  </si>
  <si>
    <t>Koochiching</t>
  </si>
  <si>
    <t>Lac Qui Parle</t>
  </si>
  <si>
    <t>Lake</t>
  </si>
  <si>
    <t>Lake of the Woods</t>
  </si>
  <si>
    <t>Le Sueur</t>
  </si>
  <si>
    <t>Lincoln</t>
  </si>
  <si>
    <t>Lyon</t>
  </si>
  <si>
    <t>Mahnomen</t>
  </si>
  <si>
    <t>Marshall</t>
  </si>
  <si>
    <t>Martin</t>
  </si>
  <si>
    <t>Mc Leod</t>
  </si>
  <si>
    <t>Meeker</t>
  </si>
  <si>
    <t>Mille Lacs</t>
  </si>
  <si>
    <t>Morrison</t>
  </si>
  <si>
    <t>Mower</t>
  </si>
  <si>
    <t>Murray</t>
  </si>
  <si>
    <t>Nicollet</t>
  </si>
  <si>
    <t>Nobles</t>
  </si>
  <si>
    <t>Norman</t>
  </si>
  <si>
    <t>Olmsted</t>
  </si>
  <si>
    <t>Otter Tail</t>
  </si>
  <si>
    <t>Pennington</t>
  </si>
  <si>
    <t>Pine</t>
  </si>
  <si>
    <t>Pipestone</t>
  </si>
  <si>
    <t>Polk</t>
  </si>
  <si>
    <t>Grand Forks Region</t>
  </si>
  <si>
    <t>Pope</t>
  </si>
  <si>
    <t>Ramsey</t>
  </si>
  <si>
    <t>Red Lake</t>
  </si>
  <si>
    <t>Redwood</t>
  </si>
  <si>
    <t>Renville</t>
  </si>
  <si>
    <t>Rice</t>
  </si>
  <si>
    <t>Rock</t>
  </si>
  <si>
    <t>Roseau</t>
  </si>
  <si>
    <t>Scott</t>
  </si>
  <si>
    <t>Sherburne</t>
  </si>
  <si>
    <t>Sibley</t>
  </si>
  <si>
    <t>St. Louis</t>
  </si>
  <si>
    <t>Stearns</t>
  </si>
  <si>
    <t>Steele</t>
  </si>
  <si>
    <t>Stevens</t>
  </si>
  <si>
    <t>Swift</t>
  </si>
  <si>
    <t>Todd</t>
  </si>
  <si>
    <t>Traverse</t>
  </si>
  <si>
    <t>Wabasha</t>
  </si>
  <si>
    <t>Wadena</t>
  </si>
  <si>
    <t>Waseca</t>
  </si>
  <si>
    <t>Washington</t>
  </si>
  <si>
    <t>Watonwan</t>
  </si>
  <si>
    <t>Wilkin</t>
  </si>
  <si>
    <t>Winona</t>
  </si>
  <si>
    <t>Wright</t>
  </si>
  <si>
    <t>Yellow Medicine</t>
  </si>
  <si>
    <t>Regional Variance</t>
  </si>
  <si>
    <t>Regional Variance Factor</t>
  </si>
  <si>
    <t>Hourly Cost of Living Adjustment</t>
  </si>
  <si>
    <t>Version 7</t>
  </si>
  <si>
    <t>Leech Lake Tribe</t>
  </si>
  <si>
    <t>White Earth Tribe</t>
  </si>
  <si>
    <t>Upper Sioux Tribe</t>
  </si>
  <si>
    <t>Shakopee Tribe</t>
  </si>
  <si>
    <t>Lower Sioux Tribe</t>
  </si>
  <si>
    <t>Mille Lacs Band Tribe</t>
  </si>
  <si>
    <t>Bois Forte Tribe</t>
  </si>
  <si>
    <t>Fond du Lac Tribe</t>
  </si>
  <si>
    <t>Red Lake Tribe</t>
  </si>
  <si>
    <t>Grand Portage Tribe</t>
  </si>
  <si>
    <t>Prairie Island Tribe</t>
  </si>
  <si>
    <t>Final Unit Rate</t>
  </si>
  <si>
    <t>Remove COLAs</t>
  </si>
  <si>
    <t>Version 9</t>
  </si>
  <si>
    <t>Increase Supervisor Wage</t>
  </si>
  <si>
    <t>Version 10</t>
  </si>
  <si>
    <t>Version 11</t>
  </si>
  <si>
    <t>Hidden Budget Neutrality Factor</t>
  </si>
  <si>
    <t>Version 12</t>
  </si>
  <si>
    <t>updated component values and wages fo 7/1/17 legislation</t>
  </si>
  <si>
    <t>Added Competitive Workforce Factor</t>
  </si>
  <si>
    <t>Step 1. Determine Wage for Direct Care Worker</t>
  </si>
  <si>
    <t>Base hourly wage</t>
  </si>
  <si>
    <t>Competitive Workforce Factor (CWF)</t>
  </si>
  <si>
    <t>Total wage per hour of service</t>
  </si>
  <si>
    <t xml:space="preserve">Step 2. Add wage for individual direct staff </t>
  </si>
  <si>
    <t>Step 3. Add % to cover Supervision</t>
  </si>
  <si>
    <t>Step 4. Add staffing customization option to meet high level needs provided to an individual</t>
  </si>
  <si>
    <t>Step 5.  Add % to cover vacation, sick and training for individual direct staff hours</t>
  </si>
  <si>
    <t>Step 6. Calculate hourly individual staffing</t>
  </si>
  <si>
    <t>FRAMEWORK FOR INDIVIDUAL HOME SUPPORT WITHOUT TRAINING</t>
  </si>
  <si>
    <t>Step 7: Define Nature of Service</t>
  </si>
  <si>
    <t>Staffing Options</t>
  </si>
  <si>
    <t>Face to Face 1:1</t>
  </si>
  <si>
    <t>Face to Face 1:2</t>
  </si>
  <si>
    <t>Remote Support 1:1</t>
  </si>
  <si>
    <t>Nature of Service</t>
  </si>
  <si>
    <t>Adjusted Rate</t>
  </si>
  <si>
    <t>Direct service staff time necessary to support and related to the provision of Individualized Home Supports without Training when not engaged in direct contact with clients.</t>
  </si>
  <si>
    <t>15 Minute Final Unit Rate</t>
  </si>
  <si>
    <t>No change</t>
  </si>
  <si>
    <t>Version 13</t>
  </si>
  <si>
    <t>Version 14</t>
  </si>
  <si>
    <t>CWF Wage</t>
  </si>
  <si>
    <t>New value for direct care staff wage,
supervisor wage,
client programming and support component</t>
  </si>
  <si>
    <t>Version 15</t>
  </si>
  <si>
    <t>Updated RVF</t>
  </si>
  <si>
    <t>Version 16</t>
  </si>
  <si>
    <t>Version 17</t>
  </si>
  <si>
    <t>Face to Face 1:3</t>
  </si>
  <si>
    <t>Changes to Direct staffing, client programming</t>
  </si>
  <si>
    <t>Version 18</t>
  </si>
  <si>
    <t>No Change</t>
  </si>
  <si>
    <t>Version 19</t>
  </si>
  <si>
    <t>Version 20</t>
  </si>
  <si>
    <t>Increase DC wage, supervisor wage, Client Prog &amp; supports</t>
  </si>
  <si>
    <t>Update DC wage and supervisor wage for 2026 rate remediation</t>
  </si>
  <si>
    <t>Version 20 amended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</si>
</sst>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0.0%"/>
    <numFmt numFmtId="166" formatCode="0.000"/>
  </numFmts>
  <fonts count="13" x14ac:knownFonts="1">
    <font>
      <sz val="10"/>
      <name val="Arial"/>
    </font>
    <font>
      <sz val="10"/>
      <name val="Arial"/>
      <family val="2"/>
    </font>
    <font>
      <sz val="8"/>
      <name val="Arial"/>
      <family val="2"/>
    </font>
    <font>
      <b/>
      <sz val="10"/>
      <name val="Arial"/>
      <family val="2"/>
    </font>
    <font>
      <b/>
      <i/>
      <sz val="12"/>
      <name val="Arial"/>
      <family val="2"/>
    </font>
    <font>
      <sz val="10"/>
      <name val="Arial"/>
      <family val="2"/>
    </font>
    <font>
      <sz val="10"/>
      <color indexed="9"/>
      <name val="Arial"/>
      <family val="2"/>
    </font>
    <font>
      <sz val="10"/>
      <color indexed="9"/>
      <name val="Arial"/>
      <family val="2"/>
    </font>
    <font>
      <b/>
      <sz val="11"/>
      <color rgb="FF000000"/>
      <name val="Calibri"/>
      <family val="2"/>
      <scheme val="minor"/>
    </font>
    <font>
      <sz val="11"/>
      <color rgb="FF000000"/>
      <name val="Calibri"/>
      <family val="2"/>
      <scheme val="minor"/>
    </font>
    <font>
      <sz val="10"/>
      <color theme="1"/>
      <name val="Arial"/>
      <family val="2"/>
    </font>
    <font>
      <sz val="10"/>
      <color theme="0"/>
      <name val="Arial"/>
      <family val="2"/>
    </font>
    <font>
      <sz val="8"/>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9"/>
      </patternFill>
    </fill>
    <fill>
      <patternFill patternType="solid">
        <fgColor theme="0" tint="-0.14999847407452621"/>
        <bgColor indexed="64"/>
      </patternFill>
    </fill>
    <fill>
      <patternFill patternType="solid">
        <fgColor theme="0"/>
        <bgColor indexed="64"/>
      </patternFill>
    </fill>
    <fill>
      <patternFill patternType="solid">
        <fgColor theme="0"/>
        <bgColor indexed="9"/>
      </patternFill>
    </fill>
    <fill>
      <patternFill patternType="solid">
        <fgColor rgb="FFFFFF99"/>
        <bgColor indexed="64"/>
      </patternFill>
    </fill>
    <fill>
      <patternFill patternType="solid">
        <fgColor theme="8" tint="0.59999389629810485"/>
        <bgColor indexed="64"/>
      </patternFill>
    </fill>
    <fill>
      <patternFill patternType="solid">
        <fgColor theme="3"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162">
    <xf numFmtId="0" fontId="0" fillId="0" borderId="0" xfId="0"/>
    <xf numFmtId="0" fontId="0" fillId="2" borderId="1" xfId="0" applyFill="1" applyBorder="1"/>
    <xf numFmtId="164" fontId="0" fillId="2" borderId="1" xfId="1" applyNumberFormat="1" applyFont="1" applyFill="1" applyBorder="1"/>
    <xf numFmtId="0" fontId="0" fillId="3" borderId="0" xfId="0" applyFill="1"/>
    <xf numFmtId="0" fontId="0" fillId="3" borderId="0" xfId="0" applyFill="1" applyBorder="1"/>
    <xf numFmtId="44" fontId="1" fillId="2" borderId="1" xfId="2" applyFont="1" applyFill="1" applyBorder="1"/>
    <xf numFmtId="44" fontId="0" fillId="3" borderId="0" xfId="2" applyFont="1" applyFill="1"/>
    <xf numFmtId="0" fontId="3" fillId="3" borderId="0" xfId="0" applyFont="1" applyFill="1"/>
    <xf numFmtId="44" fontId="1" fillId="3" borderId="0" xfId="2" applyFont="1" applyFill="1"/>
    <xf numFmtId="164" fontId="0" fillId="3" borderId="0" xfId="1" applyNumberFormat="1" applyFont="1" applyFill="1"/>
    <xf numFmtId="9" fontId="0" fillId="3" borderId="0" xfId="5" applyFont="1" applyFill="1"/>
    <xf numFmtId="0" fontId="0" fillId="3" borderId="2" xfId="0" applyFill="1" applyBorder="1"/>
    <xf numFmtId="0" fontId="0" fillId="3" borderId="3" xfId="0" applyFill="1" applyBorder="1"/>
    <xf numFmtId="0" fontId="0" fillId="3" borderId="4" xfId="0" applyFill="1" applyBorder="1"/>
    <xf numFmtId="0" fontId="0" fillId="2" borderId="5" xfId="0" applyFill="1" applyBorder="1" applyAlignment="1"/>
    <xf numFmtId="0" fontId="0" fillId="2" borderId="6" xfId="0" applyFill="1" applyBorder="1" applyAlignment="1"/>
    <xf numFmtId="0" fontId="5" fillId="3" borderId="5" xfId="0" applyFont="1" applyFill="1" applyBorder="1" applyAlignment="1">
      <alignment vertical="top" wrapText="1"/>
    </xf>
    <xf numFmtId="0" fontId="5" fillId="3" borderId="1" xfId="0" applyFont="1" applyFill="1" applyBorder="1" applyAlignment="1">
      <alignment vertical="top" wrapText="1"/>
    </xf>
    <xf numFmtId="0" fontId="0" fillId="3" borderId="7" xfId="0" applyFill="1" applyBorder="1"/>
    <xf numFmtId="0" fontId="0" fillId="3" borderId="8" xfId="0" applyFill="1" applyBorder="1"/>
    <xf numFmtId="44" fontId="1" fillId="3" borderId="1" xfId="2" applyFill="1" applyBorder="1"/>
    <xf numFmtId="44" fontId="0" fillId="3" borderId="1" xfId="0" applyNumberFormat="1" applyFill="1" applyBorder="1" applyAlignment="1"/>
    <xf numFmtId="0" fontId="6" fillId="3" borderId="0" xfId="0" applyFont="1" applyFill="1"/>
    <xf numFmtId="44" fontId="5" fillId="3" borderId="1" xfId="2" applyFont="1" applyFill="1" applyBorder="1"/>
    <xf numFmtId="0" fontId="4" fillId="3" borderId="0" xfId="0" applyFont="1" applyFill="1"/>
    <xf numFmtId="0" fontId="5" fillId="3" borderId="5" xfId="0" applyFont="1" applyFill="1" applyBorder="1" applyAlignment="1"/>
    <xf numFmtId="44" fontId="0" fillId="3" borderId="0" xfId="0" applyNumberFormat="1" applyFill="1"/>
    <xf numFmtId="0" fontId="0" fillId="3" borderId="1" xfId="0" applyFill="1" applyBorder="1"/>
    <xf numFmtId="0" fontId="3" fillId="3" borderId="1" xfId="0" applyFont="1" applyFill="1" applyBorder="1"/>
    <xf numFmtId="0" fontId="0" fillId="3" borderId="0" xfId="0" applyFill="1" applyBorder="1" applyAlignment="1">
      <alignment horizontal="left"/>
    </xf>
    <xf numFmtId="44" fontId="1" fillId="3" borderId="0" xfId="2" applyFont="1" applyFill="1" applyBorder="1" applyAlignment="1">
      <alignment horizontal="right" vertical="top"/>
    </xf>
    <xf numFmtId="164" fontId="1" fillId="3" borderId="0" xfId="1" applyNumberFormat="1" applyFont="1" applyFill="1" applyBorder="1" applyAlignment="1">
      <alignment horizontal="right" vertical="top"/>
    </xf>
    <xf numFmtId="0" fontId="3" fillId="3" borderId="0" xfId="0" applyFont="1" applyFill="1" applyBorder="1" applyAlignment="1">
      <alignment horizontal="left"/>
    </xf>
    <xf numFmtId="44" fontId="1" fillId="2" borderId="1" xfId="2" applyFont="1" applyFill="1" applyBorder="1" applyAlignment="1">
      <alignment horizontal="center" wrapText="1"/>
    </xf>
    <xf numFmtId="164" fontId="1" fillId="2" borderId="1" xfId="1" applyNumberFormat="1" applyFont="1" applyFill="1" applyBorder="1" applyAlignment="1">
      <alignment horizontal="center" wrapText="1"/>
    </xf>
    <xf numFmtId="0" fontId="5" fillId="3" borderId="1" xfId="0" applyFont="1" applyFill="1" applyBorder="1"/>
    <xf numFmtId="44" fontId="1" fillId="3" borderId="1" xfId="2" applyFont="1" applyFill="1" applyBorder="1"/>
    <xf numFmtId="44" fontId="5" fillId="3" borderId="1" xfId="2" applyFont="1" applyFill="1" applyBorder="1" applyAlignment="1">
      <alignment horizontal="right"/>
    </xf>
    <xf numFmtId="10" fontId="1" fillId="3" borderId="5" xfId="5" applyNumberFormat="1" applyFill="1" applyBorder="1" applyAlignment="1"/>
    <xf numFmtId="165" fontId="3" fillId="3" borderId="1" xfId="5" applyNumberFormat="1" applyFont="1" applyFill="1" applyBorder="1" applyAlignment="1"/>
    <xf numFmtId="10" fontId="3" fillId="3" borderId="1" xfId="0" applyNumberFormat="1" applyFont="1" applyFill="1" applyBorder="1"/>
    <xf numFmtId="165" fontId="5" fillId="3" borderId="1" xfId="2" applyNumberFormat="1" applyFont="1" applyFill="1" applyBorder="1" applyAlignment="1">
      <alignment vertical="top"/>
    </xf>
    <xf numFmtId="10" fontId="5" fillId="3" borderId="1" xfId="0" applyNumberFormat="1" applyFont="1" applyFill="1" applyBorder="1"/>
    <xf numFmtId="0" fontId="7" fillId="3" borderId="0" xfId="0" applyFont="1" applyFill="1"/>
    <xf numFmtId="165" fontId="3" fillId="3" borderId="0" xfId="0" applyNumberFormat="1" applyFont="1" applyFill="1" applyBorder="1"/>
    <xf numFmtId="165" fontId="1" fillId="3" borderId="1" xfId="0" applyNumberFormat="1" applyFont="1" applyFill="1" applyBorder="1"/>
    <xf numFmtId="0" fontId="1" fillId="3" borderId="0" xfId="0" applyFont="1" applyFill="1" applyBorder="1" applyAlignment="1">
      <alignment horizontal="left"/>
    </xf>
    <xf numFmtId="0" fontId="1" fillId="3" borderId="5" xfId="0" applyFont="1" applyFill="1" applyBorder="1" applyAlignment="1"/>
    <xf numFmtId="10" fontId="0" fillId="3" borderId="1" xfId="5" applyNumberFormat="1" applyFont="1" applyFill="1" applyBorder="1"/>
    <xf numFmtId="10" fontId="5" fillId="3" borderId="1" xfId="5" applyNumberFormat="1" applyFont="1" applyFill="1" applyBorder="1" applyAlignment="1">
      <alignment vertical="top"/>
    </xf>
    <xf numFmtId="44" fontId="1" fillId="3" borderId="1" xfId="0" applyNumberFormat="1" applyFont="1" applyFill="1" applyBorder="1"/>
    <xf numFmtId="0" fontId="5" fillId="0" borderId="1" xfId="0" applyFont="1" applyFill="1" applyBorder="1"/>
    <xf numFmtId="44" fontId="5" fillId="0" borderId="1" xfId="2" applyFont="1" applyFill="1" applyBorder="1" applyAlignment="1">
      <alignment horizontal="right"/>
    </xf>
    <xf numFmtId="0" fontId="1" fillId="3" borderId="1" xfId="0" applyFont="1" applyFill="1" applyBorder="1"/>
    <xf numFmtId="9" fontId="1" fillId="3" borderId="1" xfId="5" applyFill="1" applyBorder="1"/>
    <xf numFmtId="44" fontId="0" fillId="3" borderId="1" xfId="0" applyNumberFormat="1" applyFill="1" applyBorder="1"/>
    <xf numFmtId="14" fontId="0" fillId="0" borderId="0" xfId="0" applyNumberFormat="1"/>
    <xf numFmtId="0" fontId="0" fillId="0" borderId="0" xfId="0" applyAlignment="1">
      <alignment wrapText="1"/>
    </xf>
    <xf numFmtId="0" fontId="1" fillId="3" borderId="0" xfId="0" applyFont="1" applyFill="1"/>
    <xf numFmtId="0" fontId="0" fillId="0" borderId="0" xfId="0" applyAlignment="1">
      <alignment horizontal="left"/>
    </xf>
    <xf numFmtId="0" fontId="1" fillId="2" borderId="5" xfId="0" applyFont="1" applyFill="1" applyBorder="1" applyAlignment="1"/>
    <xf numFmtId="0" fontId="8" fillId="5" borderId="16" xfId="0" applyFont="1" applyFill="1" applyBorder="1" applyAlignment="1">
      <alignment vertical="center"/>
    </xf>
    <xf numFmtId="0" fontId="8" fillId="5" borderId="16" xfId="0" applyFont="1" applyFill="1" applyBorder="1" applyAlignment="1">
      <alignment horizontal="left" vertical="center"/>
    </xf>
    <xf numFmtId="0" fontId="9" fillId="6" borderId="16" xfId="0" applyFont="1" applyFill="1" applyBorder="1" applyAlignment="1">
      <alignment vertical="center"/>
    </xf>
    <xf numFmtId="0" fontId="9" fillId="6" borderId="16" xfId="0" quotePrefix="1" applyFont="1" applyFill="1" applyBorder="1" applyAlignment="1">
      <alignment horizontal="left" vertical="center"/>
    </xf>
    <xf numFmtId="0" fontId="9" fillId="0" borderId="16" xfId="0" applyFont="1" applyBorder="1" applyAlignment="1">
      <alignment vertical="center"/>
    </xf>
    <xf numFmtId="0" fontId="0" fillId="0" borderId="16" xfId="0" applyFont="1" applyBorder="1" applyAlignment="1">
      <alignment vertical="top"/>
    </xf>
    <xf numFmtId="0" fontId="1" fillId="3" borderId="0" xfId="0" applyFont="1" applyFill="1" applyBorder="1" applyAlignment="1"/>
    <xf numFmtId="10" fontId="5" fillId="3" borderId="0" xfId="5" applyNumberFormat="1" applyFont="1" applyFill="1" applyBorder="1" applyAlignment="1">
      <alignment vertical="top"/>
    </xf>
    <xf numFmtId="0" fontId="3" fillId="4" borderId="0" xfId="0" applyFont="1" applyFill="1"/>
    <xf numFmtId="165" fontId="1" fillId="0" borderId="0" xfId="5" applyNumberFormat="1" applyFont="1" applyFill="1" applyProtection="1"/>
    <xf numFmtId="44" fontId="10" fillId="4" borderId="0" xfId="0" applyNumberFormat="1" applyFont="1" applyFill="1"/>
    <xf numFmtId="0" fontId="0" fillId="4" borderId="0" xfId="0" applyFill="1"/>
    <xf numFmtId="0" fontId="1" fillId="4" borderId="1" xfId="0" applyFont="1" applyFill="1" applyBorder="1"/>
    <xf numFmtId="10" fontId="1" fillId="7" borderId="1" xfId="5" applyNumberFormat="1" applyFont="1" applyFill="1" applyBorder="1"/>
    <xf numFmtId="44" fontId="10" fillId="7" borderId="0" xfId="2" applyFont="1" applyFill="1" applyAlignment="1">
      <alignment horizontal="right"/>
    </xf>
    <xf numFmtId="44" fontId="0" fillId="0" borderId="1" xfId="2" applyFont="1" applyFill="1" applyBorder="1" applyProtection="1"/>
    <xf numFmtId="165" fontId="3" fillId="0" borderId="0" xfId="5" applyNumberFormat="1" applyFont="1" applyFill="1" applyProtection="1"/>
    <xf numFmtId="0" fontId="11" fillId="3" borderId="0" xfId="0" applyFont="1" applyFill="1"/>
    <xf numFmtId="44" fontId="1" fillId="8" borderId="7" xfId="2" applyFont="1" applyFill="1" applyBorder="1" applyAlignment="1" applyProtection="1">
      <alignment vertical="top"/>
      <protection locked="0"/>
    </xf>
    <xf numFmtId="44" fontId="1" fillId="8" borderId="8" xfId="2" applyFont="1" applyFill="1" applyBorder="1" applyAlignment="1" applyProtection="1">
      <alignment vertical="top"/>
    </xf>
    <xf numFmtId="44" fontId="1" fillId="8" borderId="9" xfId="2" applyFont="1" applyFill="1" applyBorder="1" applyAlignment="1" applyProtection="1">
      <alignment vertical="top"/>
    </xf>
    <xf numFmtId="0" fontId="1" fillId="0" borderId="0" xfId="0" applyFont="1" applyAlignment="1">
      <alignment wrapText="1"/>
    </xf>
    <xf numFmtId="0" fontId="1" fillId="0" borderId="0" xfId="0" applyFont="1"/>
    <xf numFmtId="0" fontId="9" fillId="0" borderId="17" xfId="0" applyFont="1" applyBorder="1" applyAlignment="1">
      <alignment vertical="center"/>
    </xf>
    <xf numFmtId="0" fontId="0" fillId="0" borderId="17" xfId="0" applyFont="1" applyBorder="1" applyAlignment="1">
      <alignment vertical="top"/>
    </xf>
    <xf numFmtId="0" fontId="9" fillId="0" borderId="1" xfId="0" applyFont="1" applyBorder="1" applyAlignment="1">
      <alignment vertical="center"/>
    </xf>
    <xf numFmtId="0" fontId="0" fillId="0" borderId="1" xfId="0" applyFont="1" applyBorder="1" applyAlignment="1">
      <alignment vertical="top"/>
    </xf>
    <xf numFmtId="0" fontId="0" fillId="6" borderId="1" xfId="0" applyFill="1" applyBorder="1"/>
    <xf numFmtId="0" fontId="0" fillId="0" borderId="1" xfId="0" applyBorder="1"/>
    <xf numFmtId="0" fontId="3" fillId="3" borderId="0" xfId="0" applyFont="1" applyFill="1" applyProtection="1">
      <protection hidden="1"/>
    </xf>
    <xf numFmtId="165" fontId="1" fillId="0" borderId="0" xfId="5" applyNumberFormat="1" applyFont="1" applyFill="1" applyProtection="1">
      <protection hidden="1"/>
    </xf>
    <xf numFmtId="0" fontId="0" fillId="3" borderId="0" xfId="0" applyFill="1" applyProtection="1">
      <protection hidden="1"/>
    </xf>
    <xf numFmtId="0" fontId="1" fillId="3" borderId="1" xfId="0" applyFont="1" applyFill="1" applyBorder="1" applyProtection="1">
      <protection hidden="1"/>
    </xf>
    <xf numFmtId="44" fontId="0" fillId="0" borderId="1" xfId="2" applyFont="1" applyFill="1" applyBorder="1" applyProtection="1">
      <protection hidden="1"/>
    </xf>
    <xf numFmtId="0" fontId="4" fillId="3" borderId="0" xfId="0" applyFont="1" applyFill="1" applyAlignment="1">
      <alignment horizontal="left"/>
    </xf>
    <xf numFmtId="0" fontId="3" fillId="3" borderId="0" xfId="4" applyFont="1" applyFill="1"/>
    <xf numFmtId="0" fontId="1" fillId="6" borderId="5" xfId="4" applyFont="1" applyFill="1" applyBorder="1" applyAlignment="1">
      <alignment horizontal="left"/>
    </xf>
    <xf numFmtId="0" fontId="1" fillId="6" borderId="10" xfId="4" applyFont="1" applyFill="1" applyBorder="1" applyAlignment="1">
      <alignment horizontal="left"/>
    </xf>
    <xf numFmtId="44" fontId="0" fillId="8" borderId="1" xfId="0" applyNumberFormat="1" applyFill="1" applyBorder="1" applyAlignment="1" applyProtection="1">
      <protection locked="0"/>
    </xf>
    <xf numFmtId="0" fontId="3" fillId="3" borderId="0" xfId="0" applyFont="1" applyFill="1" applyBorder="1"/>
    <xf numFmtId="44" fontId="1" fillId="3" borderId="0" xfId="0" applyNumberFormat="1" applyFont="1" applyFill="1" applyBorder="1"/>
    <xf numFmtId="44" fontId="0" fillId="0" borderId="1" xfId="2" applyNumberFormat="1" applyFont="1" applyFill="1" applyBorder="1" applyProtection="1"/>
    <xf numFmtId="44" fontId="1" fillId="3" borderId="0" xfId="0" applyNumberFormat="1" applyFont="1" applyFill="1"/>
    <xf numFmtId="44" fontId="1" fillId="4" borderId="0" xfId="0" applyNumberFormat="1" applyFont="1" applyFill="1"/>
    <xf numFmtId="44" fontId="1" fillId="7" borderId="0" xfId="2" applyFont="1" applyFill="1"/>
    <xf numFmtId="0" fontId="1" fillId="3" borderId="0" xfId="0" applyFont="1" applyFill="1" applyProtection="1">
      <protection hidden="1"/>
    </xf>
    <xf numFmtId="44" fontId="11" fillId="3" borderId="0" xfId="0" applyNumberFormat="1" applyFont="1" applyFill="1"/>
    <xf numFmtId="0" fontId="11" fillId="3" borderId="0" xfId="0" applyFont="1" applyFill="1" applyProtection="1">
      <protection hidden="1"/>
    </xf>
    <xf numFmtId="0" fontId="1" fillId="4" borderId="0" xfId="0" applyFont="1" applyFill="1"/>
    <xf numFmtId="165" fontId="1" fillId="4" borderId="0" xfId="0" applyNumberFormat="1" applyFont="1" applyFill="1"/>
    <xf numFmtId="44" fontId="1" fillId="0" borderId="1" xfId="3" applyNumberFormat="1" applyFont="1" applyFill="1" applyBorder="1"/>
    <xf numFmtId="44" fontId="1" fillId="0" borderId="1" xfId="2" applyFont="1" applyFill="1" applyBorder="1" applyAlignment="1">
      <alignment horizontal="right" vertical="top"/>
    </xf>
    <xf numFmtId="44" fontId="5" fillId="0" borderId="1" xfId="2" applyFont="1" applyFill="1" applyBorder="1"/>
    <xf numFmtId="10" fontId="0" fillId="0" borderId="1" xfId="0" applyNumberFormat="1" applyFill="1" applyBorder="1"/>
    <xf numFmtId="166" fontId="0" fillId="9" borderId="16" xfId="0" applyNumberFormat="1" applyFill="1" applyBorder="1"/>
    <xf numFmtId="166" fontId="0" fillId="9" borderId="17" xfId="0" applyNumberFormat="1" applyFill="1" applyBorder="1"/>
    <xf numFmtId="166" fontId="0" fillId="9" borderId="1" xfId="0" applyNumberFormat="1" applyFill="1" applyBorder="1"/>
    <xf numFmtId="0" fontId="0" fillId="9" borderId="1" xfId="0" applyFill="1" applyBorder="1"/>
    <xf numFmtId="10" fontId="0" fillId="3" borderId="0" xfId="0" applyNumberFormat="1" applyFill="1"/>
    <xf numFmtId="0" fontId="0" fillId="10" borderId="0" xfId="0" applyFill="1"/>
    <xf numFmtId="0" fontId="1" fillId="10" borderId="0" xfId="0" applyFont="1" applyFill="1"/>
    <xf numFmtId="10" fontId="0" fillId="0" borderId="1" xfId="5" applyNumberFormat="1" applyFont="1" applyFill="1" applyBorder="1" applyAlignment="1">
      <alignment horizontal="right" vertical="top"/>
    </xf>
    <xf numFmtId="44" fontId="1" fillId="0" borderId="1" xfId="2" applyFont="1" applyFill="1" applyBorder="1" applyAlignment="1" applyProtection="1">
      <alignment horizontal="right" vertical="top"/>
    </xf>
    <xf numFmtId="10" fontId="1" fillId="0" borderId="1" xfId="5" applyNumberFormat="1" applyFont="1" applyFill="1" applyBorder="1"/>
    <xf numFmtId="44" fontId="1" fillId="0" borderId="5" xfId="2" applyFill="1" applyBorder="1" applyAlignment="1"/>
    <xf numFmtId="0" fontId="1" fillId="2" borderId="5" xfId="0" applyFont="1" applyFill="1" applyBorder="1" applyAlignment="1">
      <alignment horizontal="left"/>
    </xf>
    <xf numFmtId="0" fontId="0" fillId="2" borderId="10" xfId="0" applyFill="1" applyBorder="1" applyAlignment="1">
      <alignment horizontal="left"/>
    </xf>
    <xf numFmtId="9" fontId="1" fillId="3" borderId="5" xfId="5" applyFont="1" applyFill="1" applyBorder="1" applyAlignment="1">
      <alignment horizontal="left"/>
    </xf>
    <xf numFmtId="9" fontId="1" fillId="3" borderId="6" xfId="5" applyFont="1" applyFill="1" applyBorder="1" applyAlignment="1">
      <alignment horizontal="left"/>
    </xf>
    <xf numFmtId="0" fontId="0" fillId="2" borderId="5" xfId="0" applyFill="1" applyBorder="1" applyAlignment="1">
      <alignment horizontal="left"/>
    </xf>
    <xf numFmtId="0" fontId="4" fillId="3" borderId="0" xfId="0" applyFont="1" applyFill="1" applyAlignment="1">
      <alignment horizontal="left"/>
    </xf>
    <xf numFmtId="0" fontId="3" fillId="3" borderId="0" xfId="0" applyFont="1" applyFill="1" applyAlignment="1">
      <alignment horizontal="left"/>
    </xf>
    <xf numFmtId="0" fontId="0" fillId="2" borderId="1" xfId="0" applyFill="1" applyBorder="1" applyAlignment="1">
      <alignment horizontal="left"/>
    </xf>
    <xf numFmtId="0" fontId="0" fillId="3" borderId="1" xfId="0" applyFill="1" applyBorder="1" applyAlignment="1">
      <alignment horizontal="left"/>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10" xfId="0" applyFill="1" applyBorder="1" applyAlignment="1">
      <alignment horizontal="left" wrapText="1"/>
    </xf>
    <xf numFmtId="0" fontId="3" fillId="3" borderId="5" xfId="0" applyFont="1" applyFill="1" applyBorder="1" applyAlignment="1">
      <alignment horizontal="left"/>
    </xf>
    <xf numFmtId="0" fontId="3" fillId="3" borderId="10" xfId="0" applyFont="1" applyFill="1" applyBorder="1" applyAlignment="1">
      <alignment horizontal="left"/>
    </xf>
    <xf numFmtId="0" fontId="1" fillId="3" borderId="11" xfId="0" applyFont="1" applyFill="1" applyBorder="1" applyAlignment="1">
      <alignment horizontal="left" wrapText="1"/>
    </xf>
    <xf numFmtId="0" fontId="0" fillId="3" borderId="12" xfId="0" applyFill="1" applyBorder="1" applyAlignment="1">
      <alignment horizontal="left" wrapText="1"/>
    </xf>
    <xf numFmtId="0" fontId="0" fillId="3" borderId="13" xfId="0" applyFill="1" applyBorder="1" applyAlignment="1">
      <alignment horizontal="left" wrapText="1"/>
    </xf>
    <xf numFmtId="0" fontId="0" fillId="3" borderId="11" xfId="0" applyFill="1" applyBorder="1" applyAlignment="1">
      <alignment horizontal="left"/>
    </xf>
    <xf numFmtId="0" fontId="0" fillId="3" borderId="12" xfId="0" applyFill="1" applyBorder="1" applyAlignment="1">
      <alignment horizontal="left"/>
    </xf>
    <xf numFmtId="10" fontId="0" fillId="3" borderId="7" xfId="5" applyNumberFormat="1" applyFont="1" applyFill="1" applyBorder="1" applyAlignment="1">
      <alignment horizontal="right" vertical="top"/>
    </xf>
    <xf numFmtId="10" fontId="0" fillId="3" borderId="8" xfId="5" applyNumberFormat="1" applyFont="1" applyFill="1" applyBorder="1" applyAlignment="1">
      <alignment horizontal="right" vertical="top"/>
    </xf>
    <xf numFmtId="10" fontId="0" fillId="3" borderId="9" xfId="5" applyNumberFormat="1" applyFont="1" applyFill="1" applyBorder="1" applyAlignment="1">
      <alignment horizontal="right" vertical="top"/>
    </xf>
    <xf numFmtId="0" fontId="0" fillId="3" borderId="14" xfId="0" applyFill="1" applyBorder="1" applyAlignment="1">
      <alignment horizontal="left" vertical="top" wrapText="1"/>
    </xf>
    <xf numFmtId="0" fontId="0" fillId="3" borderId="15" xfId="0" applyFill="1" applyBorder="1" applyAlignment="1">
      <alignment horizontal="left" vertical="top" wrapText="1"/>
    </xf>
    <xf numFmtId="0" fontId="1" fillId="3" borderId="5" xfId="0" applyFont="1" applyFill="1" applyBorder="1" applyAlignment="1">
      <alignment horizontal="left" wrapText="1"/>
    </xf>
    <xf numFmtId="0" fontId="0" fillId="0" borderId="10" xfId="0" applyBorder="1"/>
    <xf numFmtId="0" fontId="1" fillId="3" borderId="1"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10" xfId="0" applyFont="1" applyFill="1" applyBorder="1" applyAlignment="1">
      <alignment horizontal="left"/>
    </xf>
    <xf numFmtId="0" fontId="1" fillId="8" borderId="5" xfId="0" applyFont="1" applyFill="1" applyBorder="1" applyAlignment="1" applyProtection="1">
      <alignment horizontal="center"/>
      <protection locked="0"/>
    </xf>
    <xf numFmtId="0" fontId="1" fillId="8" borderId="6" xfId="0" applyFont="1" applyFill="1" applyBorder="1" applyAlignment="1" applyProtection="1">
      <alignment horizontal="center"/>
      <protection locked="0"/>
    </xf>
    <xf numFmtId="0" fontId="1" fillId="8" borderId="10" xfId="0" applyFont="1" applyFill="1" applyBorder="1" applyAlignment="1" applyProtection="1">
      <alignment horizontal="center"/>
      <protection locked="0"/>
    </xf>
    <xf numFmtId="0" fontId="1" fillId="6" borderId="5" xfId="0" applyFont="1" applyFill="1" applyBorder="1" applyAlignment="1">
      <alignment horizontal="center"/>
    </xf>
    <xf numFmtId="0" fontId="1" fillId="6" borderId="6" xfId="0" applyFont="1" applyFill="1" applyBorder="1" applyAlignment="1">
      <alignment horizontal="center"/>
    </xf>
    <xf numFmtId="0" fontId="1" fillId="6" borderId="10" xfId="0" applyFont="1" applyFill="1" applyBorder="1" applyAlignment="1">
      <alignment horizontal="center"/>
    </xf>
  </cellXfs>
  <cellStyles count="6">
    <cellStyle name="Comma" xfId="1" builtinId="3"/>
    <cellStyle name="Currency" xfId="2" builtinId="4"/>
    <cellStyle name="Currency 2" xfId="3" xr:uid="{00000000-0005-0000-0000-000002000000}"/>
    <cellStyle name="Normal" xfId="0" builtinId="0"/>
    <cellStyle name="Normal 2" xfId="4" xr:uid="{00000000-0005-0000-0000-000004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
  <sheetViews>
    <sheetView tabSelected="1" zoomScale="107" zoomScaleNormal="107" workbookViewId="0">
      <selection activeCell="D34" sqref="D34"/>
    </sheetView>
  </sheetViews>
  <sheetFormatPr defaultColWidth="9.1796875" defaultRowHeight="12.5" x14ac:dyDescent="0.25"/>
  <cols>
    <col min="1" max="1" width="1.1796875" style="3" customWidth="1"/>
    <col min="2" max="2" width="25.26953125" style="3" customWidth="1"/>
    <col min="3" max="3" width="11.1796875" style="6" customWidth="1"/>
    <col min="4" max="4" width="16.453125" style="6" customWidth="1"/>
    <col min="5" max="5" width="14.81640625" style="9" customWidth="1"/>
    <col min="6" max="6" width="17.81640625" style="9" bestFit="1" customWidth="1"/>
    <col min="7" max="7" width="15.453125" style="6" customWidth="1"/>
    <col min="8" max="8" width="16.26953125" style="3" hidden="1" customWidth="1"/>
    <col min="9" max="10" width="9.1796875" style="3" customWidth="1"/>
    <col min="11" max="16384" width="9.1796875" style="3"/>
  </cols>
  <sheetData>
    <row r="1" spans="1:9" ht="15" customHeight="1" x14ac:dyDescent="0.35">
      <c r="A1" s="131" t="s">
        <v>12</v>
      </c>
      <c r="B1" s="131"/>
      <c r="C1" s="22"/>
      <c r="D1" s="22"/>
      <c r="E1" s="22"/>
      <c r="F1" s="22"/>
      <c r="G1" s="22"/>
      <c r="H1" s="22"/>
      <c r="I1" s="22"/>
    </row>
    <row r="2" spans="1:9" ht="15.65" customHeight="1" x14ac:dyDescent="0.35">
      <c r="A2" s="95"/>
      <c r="B2" s="95"/>
      <c r="C2" s="22"/>
      <c r="D2" s="22"/>
      <c r="E2" s="22"/>
      <c r="F2" s="22"/>
      <c r="G2" s="22"/>
      <c r="H2" s="22"/>
      <c r="I2" s="22"/>
    </row>
    <row r="3" spans="1:9" ht="15.65" customHeight="1" x14ac:dyDescent="0.35">
      <c r="A3" s="95"/>
      <c r="B3" s="96" t="s">
        <v>222</v>
      </c>
      <c r="C3" s="22"/>
      <c r="D3" s="22"/>
      <c r="E3" s="22"/>
      <c r="F3" s="22"/>
      <c r="G3" s="22"/>
      <c r="H3" s="22"/>
      <c r="I3" s="22"/>
    </row>
    <row r="4" spans="1:9" ht="15" customHeight="1" x14ac:dyDescent="0.35">
      <c r="A4" s="95"/>
      <c r="B4" s="97" t="s">
        <v>223</v>
      </c>
      <c r="C4" s="98"/>
      <c r="D4" s="123">
        <v>18.37</v>
      </c>
      <c r="E4" s="22"/>
      <c r="F4" s="22"/>
      <c r="G4" s="22"/>
      <c r="H4" s="22"/>
      <c r="I4" s="22"/>
    </row>
    <row r="5" spans="1:9" x14ac:dyDescent="0.25">
      <c r="A5" s="22"/>
      <c r="B5" s="97" t="s">
        <v>224</v>
      </c>
      <c r="C5" s="98"/>
      <c r="D5" s="124">
        <v>6.7000000000000004E-2</v>
      </c>
      <c r="E5" s="22"/>
      <c r="F5" s="22"/>
      <c r="G5" s="22"/>
      <c r="H5" s="22"/>
      <c r="I5" s="22"/>
    </row>
    <row r="6" spans="1:9" x14ac:dyDescent="0.25">
      <c r="A6" s="22"/>
      <c r="B6" s="97" t="s">
        <v>225</v>
      </c>
      <c r="C6" s="98"/>
      <c r="D6" s="111">
        <f>ROUND(D4*D5+D4,2)</f>
        <v>19.600000000000001</v>
      </c>
      <c r="E6" s="22"/>
      <c r="F6" s="22"/>
      <c r="G6" s="22"/>
      <c r="H6" s="22"/>
      <c r="I6" s="22"/>
    </row>
    <row r="7" spans="1:9" ht="13" x14ac:dyDescent="0.3">
      <c r="A7" s="132"/>
      <c r="B7" s="132"/>
      <c r="C7" s="22"/>
      <c r="D7" s="22"/>
      <c r="E7" s="22"/>
      <c r="F7" s="22"/>
      <c r="G7" s="22"/>
      <c r="H7" s="22"/>
      <c r="I7" s="22"/>
    </row>
    <row r="8" spans="1:9" ht="13" x14ac:dyDescent="0.3">
      <c r="B8" s="7" t="s">
        <v>226</v>
      </c>
      <c r="C8" s="7"/>
      <c r="D8" s="8"/>
      <c r="E8" s="22"/>
      <c r="F8" s="22"/>
      <c r="G8" s="22"/>
      <c r="H8" s="22"/>
      <c r="I8" s="22"/>
    </row>
    <row r="9" spans="1:9" x14ac:dyDescent="0.25">
      <c r="B9" s="133" t="s">
        <v>0</v>
      </c>
      <c r="C9" s="133"/>
      <c r="D9" s="5" t="s">
        <v>244</v>
      </c>
      <c r="E9" s="22"/>
      <c r="F9" s="22"/>
      <c r="G9" s="22"/>
      <c r="H9" s="22"/>
      <c r="I9" s="22"/>
    </row>
    <row r="10" spans="1:9" x14ac:dyDescent="0.25">
      <c r="B10" s="134" t="s">
        <v>42</v>
      </c>
      <c r="C10" s="134"/>
      <c r="D10" s="112">
        <f>D6</f>
        <v>19.600000000000001</v>
      </c>
      <c r="E10" s="22"/>
      <c r="F10" s="22"/>
      <c r="G10" s="22"/>
      <c r="H10" s="22"/>
      <c r="I10" s="22"/>
    </row>
    <row r="11" spans="1:9" x14ac:dyDescent="0.25">
      <c r="B11" s="29"/>
      <c r="C11" s="29"/>
      <c r="D11" s="30"/>
      <c r="E11" s="22"/>
      <c r="F11" s="22"/>
      <c r="G11" s="22"/>
      <c r="H11" s="22"/>
      <c r="I11" s="22"/>
    </row>
    <row r="12" spans="1:9" ht="13" x14ac:dyDescent="0.3">
      <c r="A12" s="22"/>
      <c r="B12" s="7" t="s">
        <v>227</v>
      </c>
      <c r="C12" s="22"/>
      <c r="D12" s="22"/>
      <c r="E12" s="22"/>
      <c r="F12" s="22"/>
      <c r="G12" s="22"/>
      <c r="H12" s="22"/>
      <c r="I12" s="22"/>
    </row>
    <row r="13" spans="1:9" x14ac:dyDescent="0.25">
      <c r="A13" s="22"/>
      <c r="B13" s="14" t="s">
        <v>60</v>
      </c>
      <c r="C13" s="15"/>
      <c r="D13" s="15" t="s">
        <v>41</v>
      </c>
      <c r="E13" s="1" t="s">
        <v>61</v>
      </c>
      <c r="F13" s="1" t="s">
        <v>62</v>
      </c>
      <c r="G13" s="22"/>
      <c r="H13" s="22"/>
      <c r="I13" s="22"/>
    </row>
    <row r="14" spans="1:9" x14ac:dyDescent="0.25">
      <c r="A14" s="22"/>
      <c r="B14" s="128" t="s">
        <v>63</v>
      </c>
      <c r="C14" s="129"/>
      <c r="D14" s="125">
        <v>23.42</v>
      </c>
      <c r="E14" s="54">
        <v>0.11</v>
      </c>
      <c r="F14" s="20">
        <f>D14*E14</f>
        <v>2.5762</v>
      </c>
      <c r="G14" s="22"/>
      <c r="H14" s="22"/>
      <c r="I14" s="22"/>
    </row>
    <row r="15" spans="1:9" x14ac:dyDescent="0.25">
      <c r="A15" s="22"/>
      <c r="B15" s="22"/>
      <c r="C15" s="22"/>
      <c r="D15" s="22"/>
      <c r="E15" s="22"/>
      <c r="F15" s="22"/>
      <c r="G15" s="22"/>
      <c r="H15" s="22"/>
      <c r="I15" s="22"/>
    </row>
    <row r="16" spans="1:9" ht="13" x14ac:dyDescent="0.3">
      <c r="B16" s="32" t="s">
        <v>228</v>
      </c>
      <c r="C16" s="29"/>
      <c r="D16" s="30"/>
      <c r="E16" s="31"/>
      <c r="F16" s="22"/>
      <c r="G16" s="22"/>
      <c r="H16" s="22"/>
      <c r="I16" s="22"/>
    </row>
    <row r="17" spans="1:9" ht="25" x14ac:dyDescent="0.25">
      <c r="B17" s="33" t="s">
        <v>43</v>
      </c>
      <c r="C17" s="5" t="s">
        <v>44</v>
      </c>
      <c r="D17" s="34" t="s">
        <v>45</v>
      </c>
      <c r="E17" s="22"/>
      <c r="F17" s="22"/>
      <c r="G17" s="22"/>
      <c r="H17" s="22"/>
      <c r="I17" s="22"/>
    </row>
    <row r="18" spans="1:9" x14ac:dyDescent="0.25">
      <c r="A18" s="22"/>
      <c r="B18" s="53" t="s">
        <v>55</v>
      </c>
      <c r="C18" s="36">
        <v>0</v>
      </c>
      <c r="D18" s="79">
        <v>0</v>
      </c>
      <c r="E18" s="22"/>
      <c r="F18" s="22"/>
      <c r="G18" s="22"/>
      <c r="H18" s="22"/>
      <c r="I18" s="22"/>
    </row>
    <row r="19" spans="1:9" x14ac:dyDescent="0.25">
      <c r="A19" s="22"/>
      <c r="B19" s="35" t="s">
        <v>46</v>
      </c>
      <c r="C19" s="37">
        <v>2.5</v>
      </c>
      <c r="D19" s="80"/>
      <c r="E19" s="22"/>
      <c r="F19" s="22"/>
      <c r="G19" s="22"/>
      <c r="H19" s="22"/>
      <c r="I19" s="22"/>
    </row>
    <row r="20" spans="1:9" x14ac:dyDescent="0.25">
      <c r="B20" s="51"/>
      <c r="C20" s="52"/>
      <c r="D20" s="81"/>
      <c r="E20" s="22"/>
      <c r="F20" s="22"/>
      <c r="G20" s="22"/>
      <c r="H20" s="22"/>
      <c r="I20" s="22"/>
    </row>
    <row r="21" spans="1:9" x14ac:dyDescent="0.25">
      <c r="A21" s="22"/>
      <c r="B21" s="22"/>
      <c r="C21" s="22"/>
      <c r="D21" s="22"/>
      <c r="E21" s="22"/>
      <c r="F21" s="22"/>
      <c r="G21" s="22"/>
      <c r="H21" s="22"/>
      <c r="I21" s="22"/>
    </row>
    <row r="22" spans="1:9" ht="13" x14ac:dyDescent="0.3">
      <c r="B22" s="7" t="s">
        <v>229</v>
      </c>
      <c r="C22" s="3"/>
      <c r="D22" s="3"/>
      <c r="E22" s="3"/>
      <c r="F22" s="22"/>
      <c r="G22" s="22"/>
      <c r="H22" s="22"/>
      <c r="I22" s="22"/>
    </row>
    <row r="23" spans="1:9" x14ac:dyDescent="0.25">
      <c r="A23" s="22"/>
      <c r="B23" s="14" t="s">
        <v>48</v>
      </c>
      <c r="C23" s="15"/>
      <c r="D23" s="15"/>
      <c r="E23" s="1" t="s">
        <v>11</v>
      </c>
      <c r="F23" s="22"/>
      <c r="G23" s="22"/>
      <c r="H23" s="22"/>
      <c r="I23" s="22"/>
    </row>
    <row r="24" spans="1:9" x14ac:dyDescent="0.25">
      <c r="B24" s="128" t="s">
        <v>22</v>
      </c>
      <c r="C24" s="129"/>
      <c r="D24" s="38">
        <v>8.7099999999999997E-2</v>
      </c>
      <c r="E24" s="20">
        <f>(D10+F14+D18)*D24</f>
        <v>1.93154702</v>
      </c>
      <c r="F24" s="22"/>
      <c r="G24" s="22"/>
      <c r="H24" s="22"/>
      <c r="I24" s="22"/>
    </row>
    <row r="25" spans="1:9" x14ac:dyDescent="0.25">
      <c r="A25" s="22"/>
      <c r="B25" s="22"/>
      <c r="C25" s="22"/>
      <c r="D25" s="22"/>
      <c r="E25" s="22"/>
      <c r="F25" s="22"/>
      <c r="G25" s="22"/>
      <c r="H25" s="22"/>
      <c r="I25" s="22"/>
    </row>
    <row r="26" spans="1:9" ht="13" x14ac:dyDescent="0.3">
      <c r="A26" s="22"/>
      <c r="B26" s="7" t="s">
        <v>230</v>
      </c>
      <c r="C26" s="3"/>
      <c r="D26" s="3"/>
      <c r="E26" s="22"/>
      <c r="F26" s="22"/>
      <c r="G26" s="22"/>
      <c r="H26" s="22"/>
      <c r="I26" s="22"/>
    </row>
    <row r="27" spans="1:9" x14ac:dyDescent="0.25">
      <c r="A27" s="22"/>
      <c r="B27" s="130" t="s">
        <v>17</v>
      </c>
      <c r="C27" s="127"/>
      <c r="D27" s="21">
        <f>D10+F14+D18+E24</f>
        <v>24.107747020000001</v>
      </c>
      <c r="E27" s="22"/>
      <c r="F27" s="22"/>
      <c r="G27" s="22"/>
      <c r="H27" s="22"/>
      <c r="I27" s="22"/>
    </row>
    <row r="28" spans="1:9" x14ac:dyDescent="0.25">
      <c r="A28" s="22"/>
      <c r="B28" s="22"/>
      <c r="C28" s="22"/>
      <c r="D28" s="22"/>
      <c r="E28" s="22"/>
      <c r="F28" s="22"/>
      <c r="G28" s="22"/>
      <c r="H28" s="22"/>
      <c r="I28" s="22"/>
    </row>
    <row r="29" spans="1:9" ht="13" x14ac:dyDescent="0.3">
      <c r="A29" s="22"/>
      <c r="B29" s="7" t="s">
        <v>232</v>
      </c>
      <c r="C29" s="3"/>
      <c r="D29" s="3"/>
      <c r="E29" s="22"/>
      <c r="F29" s="22"/>
      <c r="G29" s="22"/>
      <c r="H29" s="22"/>
      <c r="I29" s="22"/>
    </row>
    <row r="30" spans="1:9" x14ac:dyDescent="0.25">
      <c r="B30" s="126" t="s">
        <v>233</v>
      </c>
      <c r="C30" s="127"/>
      <c r="D30" s="99" t="s">
        <v>234</v>
      </c>
      <c r="H30" s="3" t="s">
        <v>234</v>
      </c>
    </row>
    <row r="31" spans="1:9" x14ac:dyDescent="0.25">
      <c r="H31" s="3" t="s">
        <v>235</v>
      </c>
    </row>
    <row r="32" spans="1:9" x14ac:dyDescent="0.25">
      <c r="H32" s="120" t="s">
        <v>250</v>
      </c>
    </row>
    <row r="33" spans="8:8" x14ac:dyDescent="0.25">
      <c r="H33" s="3" t="s">
        <v>236</v>
      </c>
    </row>
  </sheetData>
  <sheetProtection algorithmName="SHA-512" hashValue="vEVDKYS82ZpbI44ybevBdN7voY0Eh0LGz5iCdipP0OePvOxOF6xNfZnipvahTajTRKbrdLmQZeXq5VibceurxQ==" saltValue="Ek6CnKB8naHH8dgtvkHXng==" spinCount="100000" sheet="1" objects="1" scenarios="1"/>
  <mergeCells count="8">
    <mergeCell ref="B30:C30"/>
    <mergeCell ref="B24:C24"/>
    <mergeCell ref="B27:C27"/>
    <mergeCell ref="A1:B1"/>
    <mergeCell ref="A7:B7"/>
    <mergeCell ref="B9:C9"/>
    <mergeCell ref="B10:C10"/>
    <mergeCell ref="B14:C14"/>
  </mergeCells>
  <phoneticPr fontId="2" type="noConversion"/>
  <dataValidations xWindow="505" yWindow="565" count="13">
    <dataValidation allowBlank="1" showInputMessage="1" showErrorMessage="1" prompt="Use CTRL plus arrow keys to move to edge of tables.  Press TAB to move to data entry field." sqref="A1:A4 B1:B2" xr:uid="{00000000-0002-0000-0000-000000000000}"/>
    <dataValidation allowBlank="1" showInputMessage="1" showErrorMessage="1" prompt="Direct Staff Wage" sqref="D10:D11" xr:uid="{00000000-0002-0000-0000-000001000000}"/>
    <dataValidation allowBlank="1" showInputMessage="1" showErrorMessage="1" prompt="No Customization Add-on Amount" sqref="C18" xr:uid="{00000000-0002-0000-0000-000002000000}"/>
    <dataValidation allowBlank="1" showInputMessage="1" showErrorMessage="1" prompt="Deaf or Hard of Hearing Add-on Amount" sqref="C19" xr:uid="{00000000-0002-0000-0000-000003000000}"/>
    <dataValidation allowBlank="1" showInputMessage="1" showErrorMessage="1" prompt="Benefit Percentage for Direct Care Staff" sqref="D24" xr:uid="{00000000-0002-0000-0000-000004000000}"/>
    <dataValidation allowBlank="1" showInputMessage="1" showErrorMessage="1" prompt="Benefit Amount formula is (Direct Staff Wage + Supervision Amount + Add-on Amount) times Benefit Percentage for Direct Care Staff" sqref="E24" xr:uid="{00000000-0002-0000-0000-000005000000}"/>
    <dataValidation allowBlank="1" showInputMessage="1" showErrorMessage="1" prompt="Total Individual Staffing Amount formula is Direct Staff Wage +  Supervision Amount + Add-on Amount + Benefit Amount" sqref="D27" xr:uid="{00000000-0002-0000-0000-000006000000}"/>
    <dataValidation allowBlank="1" showInputMessage="1" showErrorMessage="1" prompt="Supervision Amount formula is Supervision Wage times Supervision Percent" sqref="F14" xr:uid="{00000000-0002-0000-0000-000007000000}"/>
    <dataValidation allowBlank="1" showInputMessage="1" showErrorMessage="1" prompt="Supervision Percent" sqref="E14" xr:uid="{00000000-0002-0000-0000-000008000000}"/>
    <dataValidation allowBlank="1" showInputMessage="1" showErrorMessage="1" prompt="Supervision Wage" sqref="D14" xr:uid="{00000000-0002-0000-0000-000009000000}"/>
    <dataValidation type="list" allowBlank="1" showInputMessage="1" showErrorMessage="1" prompt="Enter Add-on Amount.  Press ALT and the down arrow to bring up the drop down options.  Use arrow keys to scroll through the options and press ENTER on the appropriate selection" sqref="D18" xr:uid="{00000000-0002-0000-0000-00000A000000}">
      <formula1>$C$18:$C$21</formula1>
    </dataValidation>
    <dataValidation allowBlank="1" showInputMessage="1" showErrorMessage="1" prompt="Shared On-site Primary Staff/Awake Wage" sqref="D4" xr:uid="{00000000-0002-0000-0000-00000B000000}"/>
    <dataValidation type="list" allowBlank="1" showInputMessage="1" showErrorMessage="1" prompt="Select Nature of Service.  Press ALT and the down arrow to bring up the drop down options.  Use arrow keys to scroll through the options and press ENTER on the appropriate selection." sqref="D30" xr:uid="{00000000-0002-0000-0000-00000C000000}">
      <formula1>$H$30:$H$33</formula1>
    </dataValidation>
  </dataValidations>
  <pageMargins left="0.75" right="0.75" top="1.37" bottom="1" header="0.5" footer="0.5"/>
  <pageSetup scale="90" orientation="portrait" r:id="rId1"/>
  <headerFooter alignWithMargins="0">
    <oddHeader>&amp;C&amp;G</oddHeader>
    <oddFooter>&amp;LDWRS Draft framework for Personal Support&amp;R&amp;P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
  <sheetViews>
    <sheetView zoomScale="125" workbookViewId="0">
      <selection activeCell="D10" sqref="D10"/>
    </sheetView>
  </sheetViews>
  <sheetFormatPr defaultColWidth="9.1796875" defaultRowHeight="12.5" x14ac:dyDescent="0.25"/>
  <cols>
    <col min="1" max="1" width="1" style="3" customWidth="1"/>
    <col min="2" max="2" width="3.7265625" style="3" customWidth="1"/>
    <col min="3" max="3" width="49.7265625" style="3" customWidth="1"/>
    <col min="4" max="4" width="13.1796875" style="3" customWidth="1"/>
    <col min="5" max="16384" width="9.1796875" style="3"/>
  </cols>
  <sheetData>
    <row r="1" spans="1:6" ht="15.5" x14ac:dyDescent="0.35">
      <c r="A1" s="131" t="s">
        <v>35</v>
      </c>
      <c r="B1" s="131"/>
      <c r="C1" s="131"/>
      <c r="D1" s="22"/>
      <c r="E1" s="22"/>
      <c r="F1" s="22"/>
    </row>
    <row r="2" spans="1:6" x14ac:dyDescent="0.25">
      <c r="A2" s="22"/>
      <c r="B2" s="22"/>
      <c r="C2" s="22"/>
      <c r="D2" s="22"/>
      <c r="E2" s="22"/>
      <c r="F2" s="22"/>
    </row>
    <row r="3" spans="1:6" ht="13" x14ac:dyDescent="0.3">
      <c r="A3" s="7" t="s">
        <v>36</v>
      </c>
      <c r="B3" s="7"/>
      <c r="D3" s="22"/>
      <c r="E3" s="22"/>
      <c r="F3" s="22"/>
    </row>
    <row r="4" spans="1:6" x14ac:dyDescent="0.25">
      <c r="B4" s="135" t="s">
        <v>37</v>
      </c>
      <c r="C4" s="136"/>
      <c r="D4" s="137"/>
      <c r="E4" s="22"/>
      <c r="F4" s="22"/>
    </row>
    <row r="5" spans="1:6" ht="39.75" customHeight="1" x14ac:dyDescent="0.25">
      <c r="B5" s="140" t="s">
        <v>239</v>
      </c>
      <c r="C5" s="141"/>
      <c r="D5" s="142"/>
      <c r="E5" s="22"/>
      <c r="F5" s="22"/>
    </row>
    <row r="6" spans="1:6" x14ac:dyDescent="0.25">
      <c r="B6" s="16"/>
      <c r="C6" s="17" t="s">
        <v>27</v>
      </c>
      <c r="D6" s="18"/>
      <c r="E6" s="22"/>
      <c r="F6" s="22"/>
    </row>
    <row r="7" spans="1:6" x14ac:dyDescent="0.25">
      <c r="B7" s="16"/>
      <c r="C7" s="17" t="s">
        <v>28</v>
      </c>
      <c r="D7" s="19"/>
      <c r="E7" s="22"/>
      <c r="F7" s="22"/>
    </row>
    <row r="8" spans="1:6" x14ac:dyDescent="0.25">
      <c r="B8" s="16"/>
      <c r="C8" s="17" t="s">
        <v>33</v>
      </c>
      <c r="D8" s="19"/>
      <c r="E8" s="22"/>
      <c r="F8" s="22"/>
    </row>
    <row r="9" spans="1:6" x14ac:dyDescent="0.25">
      <c r="B9" s="16"/>
      <c r="C9" s="17" t="s">
        <v>34</v>
      </c>
      <c r="D9" s="19"/>
      <c r="E9" s="22"/>
      <c r="F9" s="22"/>
    </row>
    <row r="10" spans="1:6" ht="13" x14ac:dyDescent="0.3">
      <c r="B10" s="138" t="s">
        <v>32</v>
      </c>
      <c r="C10" s="139"/>
      <c r="D10" s="39">
        <v>7.0000000000000007E-2</v>
      </c>
      <c r="E10" s="22"/>
      <c r="F10" s="22"/>
    </row>
    <row r="11" spans="1:6" x14ac:dyDescent="0.25">
      <c r="A11" s="22"/>
      <c r="B11" s="22"/>
      <c r="C11" s="22"/>
      <c r="D11" s="22"/>
      <c r="E11" s="22"/>
      <c r="F11" s="22"/>
    </row>
    <row r="12" spans="1:6" x14ac:dyDescent="0.25">
      <c r="A12" s="22"/>
      <c r="B12" s="22"/>
      <c r="C12" s="22"/>
      <c r="D12" s="22"/>
      <c r="E12" s="22"/>
      <c r="F12" s="22"/>
    </row>
  </sheetData>
  <sheetProtection algorithmName="SHA-512" hashValue="vv8ZDL0UK56QOcpqXo3qvOLwqquYSqCPl053g6L4s7lWgPOQ6IuW3tpqJA5MsAcMDwo5XpSUtFMYu+fCF4DowA==" saltValue="gqTxXeXFx2QSFvPNSKYcPA==" spinCount="100000" sheet="1" objects="1" scenarios="1"/>
  <mergeCells count="4">
    <mergeCell ref="B4:D4"/>
    <mergeCell ref="B10:C10"/>
    <mergeCell ref="B5:D5"/>
    <mergeCell ref="A1:C1"/>
  </mergeCells>
  <phoneticPr fontId="2" type="noConversion"/>
  <dataValidations count="1">
    <dataValidation allowBlank="1" showInputMessage="1" showErrorMessage="1" prompt="Program Plan Support Percentage" sqref="D10" xr:uid="{00000000-0002-0000-0100-000000000000}"/>
  </dataValidations>
  <pageMargins left="0.75" right="0.75" top="1.37" bottom="1" header="0.5" footer="0.5"/>
  <pageSetup orientation="portrait" r:id="rId1"/>
  <headerFooter alignWithMargins="0">
    <oddHeader>&amp;C&amp;G</oddHeader>
    <oddFooter>&amp;LDWRS Draft framework for Personal Support - &amp;A&amp;R&amp;P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3"/>
  <sheetViews>
    <sheetView zoomScale="125" workbookViewId="0">
      <selection activeCell="D5" sqref="D5:D7"/>
    </sheetView>
  </sheetViews>
  <sheetFormatPr defaultColWidth="9.1796875" defaultRowHeight="12.5" x14ac:dyDescent="0.25"/>
  <cols>
    <col min="1" max="1" width="1.81640625" style="3" customWidth="1"/>
    <col min="2" max="2" width="3" style="3" customWidth="1"/>
    <col min="3" max="3" width="40.1796875" style="3" bestFit="1" customWidth="1"/>
    <col min="4" max="4" width="24.54296875" style="3" customWidth="1"/>
    <col min="5" max="5" width="14" style="10" customWidth="1"/>
    <col min="6" max="6" width="15.453125" style="3" customWidth="1"/>
    <col min="7" max="16384" width="9.1796875" style="3"/>
  </cols>
  <sheetData>
    <row r="1" spans="1:6" ht="15.5" x14ac:dyDescent="0.35">
      <c r="A1" s="131" t="s">
        <v>23</v>
      </c>
      <c r="B1" s="131"/>
      <c r="C1" s="131"/>
      <c r="D1" s="131"/>
      <c r="E1" s="22"/>
      <c r="F1" s="22"/>
    </row>
    <row r="2" spans="1:6" x14ac:dyDescent="0.25">
      <c r="A2" s="22"/>
      <c r="B2" s="22"/>
      <c r="C2" s="22"/>
      <c r="D2" s="22"/>
      <c r="E2" s="22"/>
      <c r="F2" s="22"/>
    </row>
    <row r="3" spans="1:6" ht="13" x14ac:dyDescent="0.3">
      <c r="A3" s="7" t="s">
        <v>15</v>
      </c>
      <c r="E3" s="22"/>
      <c r="F3" s="22"/>
    </row>
    <row r="4" spans="1:6" x14ac:dyDescent="0.25">
      <c r="B4" s="130" t="s">
        <v>38</v>
      </c>
      <c r="C4" s="127"/>
      <c r="D4" s="2" t="s">
        <v>14</v>
      </c>
      <c r="E4" s="22"/>
      <c r="F4" s="22"/>
    </row>
    <row r="5" spans="1:6" x14ac:dyDescent="0.25">
      <c r="B5" s="143" t="s">
        <v>20</v>
      </c>
      <c r="C5" s="144"/>
      <c r="D5" s="145">
        <v>0.11559999999999999</v>
      </c>
      <c r="E5" s="22"/>
      <c r="F5" s="22"/>
    </row>
    <row r="6" spans="1:6" x14ac:dyDescent="0.25">
      <c r="B6" s="11"/>
      <c r="C6" s="148" t="s">
        <v>21</v>
      </c>
      <c r="D6" s="146"/>
      <c r="E6" s="22"/>
      <c r="F6" s="22"/>
    </row>
    <row r="7" spans="1:6" x14ac:dyDescent="0.25">
      <c r="B7" s="12"/>
      <c r="C7" s="149"/>
      <c r="D7" s="147"/>
      <c r="E7" s="22"/>
      <c r="F7" s="22"/>
    </row>
    <row r="8" spans="1:6" x14ac:dyDescent="0.25">
      <c r="B8" s="143" t="s">
        <v>19</v>
      </c>
      <c r="C8" s="144"/>
      <c r="D8" s="145">
        <v>0.12039999999999999</v>
      </c>
      <c r="E8" s="22"/>
      <c r="F8" s="22"/>
    </row>
    <row r="9" spans="1:6" x14ac:dyDescent="0.25">
      <c r="B9" s="11"/>
      <c r="C9" s="4" t="s">
        <v>2</v>
      </c>
      <c r="D9" s="146"/>
      <c r="E9" s="22"/>
      <c r="F9" s="22"/>
    </row>
    <row r="10" spans="1:6" x14ac:dyDescent="0.25">
      <c r="B10" s="11"/>
      <c r="C10" s="4" t="s">
        <v>47</v>
      </c>
      <c r="D10" s="146"/>
      <c r="E10" s="22"/>
      <c r="F10" s="22"/>
    </row>
    <row r="11" spans="1:6" x14ac:dyDescent="0.25">
      <c r="B11" s="11"/>
      <c r="C11" s="4" t="s">
        <v>3</v>
      </c>
      <c r="D11" s="146"/>
      <c r="E11" s="22"/>
      <c r="F11" s="22"/>
    </row>
    <row r="12" spans="1:6" x14ac:dyDescent="0.25">
      <c r="B12" s="11"/>
      <c r="C12" s="4" t="s">
        <v>4</v>
      </c>
      <c r="D12" s="146"/>
      <c r="E12" s="22"/>
      <c r="F12" s="22"/>
    </row>
    <row r="13" spans="1:6" x14ac:dyDescent="0.25">
      <c r="B13" s="11"/>
      <c r="C13" s="4" t="s">
        <v>6</v>
      </c>
      <c r="D13" s="146"/>
      <c r="E13" s="22"/>
      <c r="F13" s="22"/>
    </row>
    <row r="14" spans="1:6" x14ac:dyDescent="0.25">
      <c r="B14" s="11"/>
      <c r="C14" s="4" t="s">
        <v>5</v>
      </c>
      <c r="D14" s="146"/>
      <c r="E14" s="22"/>
      <c r="F14" s="22"/>
    </row>
    <row r="15" spans="1:6" x14ac:dyDescent="0.25">
      <c r="B15" s="11"/>
      <c r="C15" s="4" t="s">
        <v>7</v>
      </c>
      <c r="D15" s="146"/>
      <c r="E15" s="22"/>
      <c r="F15" s="22"/>
    </row>
    <row r="16" spans="1:6" x14ac:dyDescent="0.25">
      <c r="B16" s="11"/>
      <c r="C16" s="4" t="s">
        <v>8</v>
      </c>
      <c r="D16" s="146"/>
      <c r="E16" s="22"/>
      <c r="F16" s="22"/>
    </row>
    <row r="17" spans="1:6" x14ac:dyDescent="0.25">
      <c r="B17" s="11"/>
      <c r="C17" s="4" t="s">
        <v>18</v>
      </c>
      <c r="D17" s="146"/>
      <c r="E17" s="22"/>
      <c r="F17" s="22"/>
    </row>
    <row r="18" spans="1:6" ht="11.25" customHeight="1" x14ac:dyDescent="0.25">
      <c r="B18" s="12"/>
      <c r="C18" s="13"/>
      <c r="D18" s="147"/>
      <c r="E18" s="22"/>
      <c r="F18" s="22"/>
    </row>
    <row r="19" spans="1:6" ht="13" x14ac:dyDescent="0.3">
      <c r="B19" s="138" t="s">
        <v>39</v>
      </c>
      <c r="C19" s="139"/>
      <c r="D19" s="40">
        <f>SUM(D5:D18)</f>
        <v>0.23599999999999999</v>
      </c>
      <c r="E19" s="22"/>
      <c r="F19" s="22"/>
    </row>
    <row r="20" spans="1:6" x14ac:dyDescent="0.25">
      <c r="A20" s="22"/>
      <c r="B20" s="22"/>
      <c r="C20" s="22"/>
      <c r="D20" s="22"/>
      <c r="E20" s="22"/>
      <c r="F20" s="22"/>
    </row>
    <row r="21" spans="1:6" x14ac:dyDescent="0.25">
      <c r="E21" s="22"/>
      <c r="F21" s="22"/>
    </row>
    <row r="22" spans="1:6" x14ac:dyDescent="0.25">
      <c r="A22" s="22"/>
      <c r="B22" s="22"/>
      <c r="C22" s="22"/>
      <c r="D22" s="22"/>
      <c r="E22" s="22"/>
      <c r="F22" s="22"/>
    </row>
    <row r="23" spans="1:6" x14ac:dyDescent="0.25">
      <c r="A23" s="22"/>
      <c r="B23" s="22"/>
      <c r="C23" s="22"/>
      <c r="D23" s="22"/>
      <c r="E23" s="22"/>
      <c r="F23" s="22"/>
    </row>
  </sheetData>
  <sheetProtection algorithmName="SHA-512" hashValue="kpmEpEQuyciLNbiTahiPUv2CZ17oxS+1QaehZnFtVnfwP3tazHqqBIf3NSBN0RzoE5VBjODY0dmLFpGAZ82M9Q==" saltValue="Mne8J5Cj4O+M/yxvoSDzww==" spinCount="100000" sheet="1" objects="1" scenarios="1"/>
  <mergeCells count="8">
    <mergeCell ref="B19:C19"/>
    <mergeCell ref="A1:D1"/>
    <mergeCell ref="B8:C8"/>
    <mergeCell ref="D8:D18"/>
    <mergeCell ref="B4:C4"/>
    <mergeCell ref="B5:C5"/>
    <mergeCell ref="D5:D7"/>
    <mergeCell ref="C6:C7"/>
  </mergeCells>
  <phoneticPr fontId="2" type="noConversion"/>
  <dataValidations count="3">
    <dataValidation allowBlank="1" showInputMessage="1" showErrorMessage="1" prompt="Taxes &amp; Workers Comp Percent" sqref="D5:D7" xr:uid="{00000000-0002-0000-0200-000000000000}"/>
    <dataValidation allowBlank="1" showInputMessage="1" showErrorMessage="1" prompt="Other Benefits Percent" sqref="D8:D18" xr:uid="{00000000-0002-0000-0200-000001000000}"/>
    <dataValidation allowBlank="1" showInputMessage="1" showErrorMessage="1" prompt="Employee Related Expense Percentage formula is Taxes &amp; Workers Comp Percent + Other Benefits Percent" sqref="D19" xr:uid="{00000000-0002-0000-0200-000002000000}"/>
  </dataValidations>
  <pageMargins left="0.75" right="0.75" top="1.37" bottom="1" header="0.5" footer="0.5"/>
  <pageSetup scale="92" orientation="portrait" r:id="rId1"/>
  <headerFooter alignWithMargins="0">
    <oddHeader>&amp;C&amp;G</oddHeader>
    <oddFooter>&amp;LDWRS Draft framework for Personal Support - &amp;A&amp;R&amp;P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7"/>
  <sheetViews>
    <sheetView zoomScale="125" workbookViewId="0">
      <selection activeCell="D6" sqref="D6"/>
    </sheetView>
  </sheetViews>
  <sheetFormatPr defaultColWidth="9.1796875" defaultRowHeight="12.5" x14ac:dyDescent="0.25"/>
  <cols>
    <col min="1" max="1" width="2.54296875" style="3" customWidth="1"/>
    <col min="2" max="2" width="9.1796875" style="3"/>
    <col min="3" max="3" width="52.81640625" style="3" bestFit="1" customWidth="1"/>
    <col min="4" max="4" width="11.81640625" style="3" bestFit="1" customWidth="1"/>
    <col min="5" max="7" width="9.1796875" style="3"/>
    <col min="8" max="8" width="0" style="3" hidden="1" customWidth="1"/>
    <col min="9" max="16384" width="9.1796875" style="3"/>
  </cols>
  <sheetData>
    <row r="1" spans="1:8" ht="15.5" x14ac:dyDescent="0.35">
      <c r="A1" s="131" t="s">
        <v>29</v>
      </c>
      <c r="B1" s="131"/>
      <c r="C1" s="131"/>
      <c r="D1" s="131"/>
      <c r="E1" s="22"/>
      <c r="F1" s="22"/>
    </row>
    <row r="2" spans="1:8" x14ac:dyDescent="0.25">
      <c r="A2" s="22"/>
      <c r="B2" s="22"/>
      <c r="C2" s="22"/>
      <c r="D2" s="22"/>
      <c r="E2" s="22"/>
      <c r="F2" s="22"/>
    </row>
    <row r="3" spans="1:8" ht="13" x14ac:dyDescent="0.3">
      <c r="A3" s="7" t="s">
        <v>40</v>
      </c>
      <c r="E3" s="22"/>
      <c r="F3" s="22"/>
    </row>
    <row r="4" spans="1:8" x14ac:dyDescent="0.25">
      <c r="B4" s="130" t="s">
        <v>13</v>
      </c>
      <c r="C4" s="127"/>
      <c r="D4" s="2" t="s">
        <v>31</v>
      </c>
      <c r="E4" s="22"/>
      <c r="F4" s="22"/>
    </row>
    <row r="5" spans="1:8" ht="129" customHeight="1" x14ac:dyDescent="0.25">
      <c r="B5" s="150" t="s">
        <v>57</v>
      </c>
      <c r="C5" s="151"/>
      <c r="D5" s="122">
        <v>2.8799999999999999E-2</v>
      </c>
      <c r="E5" s="22"/>
      <c r="F5" s="22"/>
    </row>
    <row r="6" spans="1:8" x14ac:dyDescent="0.25">
      <c r="A6" s="22"/>
      <c r="B6" s="22"/>
      <c r="C6" s="22"/>
      <c r="D6" s="22"/>
      <c r="E6" s="22"/>
      <c r="F6" s="22"/>
    </row>
    <row r="7" spans="1:8" x14ac:dyDescent="0.25">
      <c r="A7" s="22"/>
      <c r="B7" s="22"/>
      <c r="C7" s="22"/>
      <c r="D7" s="22"/>
      <c r="E7" s="22"/>
      <c r="F7" s="22"/>
      <c r="H7" s="119">
        <f>SUM(2.42%*15.39%)+2.42%</f>
        <v>2.7924379999999999E-2</v>
      </c>
    </row>
  </sheetData>
  <sheetProtection algorithmName="SHA-512" hashValue="VniQ3Y6KnhinpVlTnB2YoE+2fi4Spuvf75/oLGB2jxLwYx6GwjLyJyTg53cgVoQ0V1YO0B9ZVuXtIfTKjhO9dQ==" saltValue="G+xU5gdCNE9wB6fDA7dtyA==" spinCount="100000" sheet="1" objects="1" scenarios="1"/>
  <mergeCells count="3">
    <mergeCell ref="A1:D1"/>
    <mergeCell ref="B4:C4"/>
    <mergeCell ref="B5:C5"/>
  </mergeCells>
  <phoneticPr fontId="2" type="noConversion"/>
  <dataValidations count="1">
    <dataValidation allowBlank="1" showInputMessage="1" showErrorMessage="1" prompt="Client Programming and Supports Percentage" sqref="D5" xr:uid="{00000000-0002-0000-0300-000000000000}"/>
  </dataValidations>
  <pageMargins left="0.75" right="0.75" top="1.37" bottom="1" header="0.5" footer="0.5"/>
  <pageSetup scale="96" orientation="portrait" r:id="rId1"/>
  <headerFooter alignWithMargins="0">
    <oddHeader>&amp;C&amp;G</oddHeader>
    <oddFooter>&amp;LDWRS Draft framework for Personal Support - &amp;A&amp;R&amp;P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6"/>
  <sheetViews>
    <sheetView zoomScale="125" workbookViewId="0">
      <selection activeCell="F7" sqref="F7"/>
    </sheetView>
  </sheetViews>
  <sheetFormatPr defaultColWidth="9.1796875" defaultRowHeight="12.5" x14ac:dyDescent="0.25"/>
  <cols>
    <col min="1" max="1" width="1.1796875" style="3" customWidth="1"/>
    <col min="2" max="2" width="9.1796875" style="3"/>
    <col min="3" max="3" width="24.7265625" style="3" customWidth="1"/>
    <col min="4" max="4" width="10.1796875" style="3" bestFit="1" customWidth="1"/>
    <col min="5" max="6" width="9.1796875" style="3"/>
    <col min="7" max="7" width="10.26953125" style="3" bestFit="1" customWidth="1"/>
    <col min="8" max="16384" width="9.1796875" style="3"/>
  </cols>
  <sheetData>
    <row r="1" spans="1:8" ht="15.5" x14ac:dyDescent="0.35">
      <c r="A1" s="131" t="s">
        <v>49</v>
      </c>
      <c r="B1" s="131"/>
      <c r="C1" s="131"/>
      <c r="D1" s="131"/>
      <c r="E1" s="131"/>
      <c r="F1" s="131"/>
      <c r="G1" s="22"/>
      <c r="H1" s="22"/>
    </row>
    <row r="2" spans="1:8" x14ac:dyDescent="0.25">
      <c r="A2" s="43"/>
      <c r="B2" s="43"/>
      <c r="C2" s="43"/>
      <c r="D2" s="43"/>
      <c r="E2" s="43"/>
      <c r="F2" s="43"/>
      <c r="G2" s="22"/>
      <c r="H2" s="22"/>
    </row>
    <row r="3" spans="1:8" ht="13" x14ac:dyDescent="0.3">
      <c r="A3" s="132" t="s">
        <v>16</v>
      </c>
      <c r="B3" s="132"/>
      <c r="C3" s="132"/>
      <c r="D3" s="132"/>
      <c r="E3" s="132"/>
      <c r="F3" s="132"/>
    </row>
    <row r="4" spans="1:8" x14ac:dyDescent="0.25">
      <c r="B4" s="152" t="s">
        <v>50</v>
      </c>
      <c r="C4" s="134"/>
      <c r="D4" s="134"/>
      <c r="E4" s="134"/>
      <c r="F4" s="48">
        <v>0.13250000000000001</v>
      </c>
    </row>
    <row r="5" spans="1:8" ht="13" x14ac:dyDescent="0.3">
      <c r="B5" s="32"/>
      <c r="C5" s="32"/>
      <c r="D5" s="32"/>
      <c r="E5" s="32"/>
      <c r="F5" s="44"/>
    </row>
    <row r="6" spans="1:8" ht="13" x14ac:dyDescent="0.3">
      <c r="A6" s="7" t="s">
        <v>51</v>
      </c>
      <c r="B6" s="32"/>
      <c r="C6" s="32"/>
      <c r="D6" s="32"/>
      <c r="E6" s="32"/>
      <c r="F6" s="44"/>
    </row>
    <row r="7" spans="1:8" x14ac:dyDescent="0.25">
      <c r="B7" s="153" t="s">
        <v>49</v>
      </c>
      <c r="C7" s="154"/>
      <c r="D7" s="154"/>
      <c r="E7" s="155"/>
      <c r="F7" s="45">
        <v>2.9000000000000001E-2</v>
      </c>
    </row>
    <row r="8" spans="1:8" ht="13" x14ac:dyDescent="0.3">
      <c r="B8" s="46"/>
      <c r="C8" s="32"/>
      <c r="D8" s="32"/>
      <c r="E8" s="32"/>
      <c r="F8" s="44"/>
    </row>
    <row r="9" spans="1:8" ht="13" x14ac:dyDescent="0.3">
      <c r="A9" s="32" t="s">
        <v>58</v>
      </c>
      <c r="C9" s="32"/>
      <c r="D9" s="32"/>
      <c r="E9" s="32"/>
      <c r="F9" s="44"/>
    </row>
    <row r="10" spans="1:8" x14ac:dyDescent="0.25">
      <c r="B10" s="153" t="s">
        <v>59</v>
      </c>
      <c r="C10" s="154"/>
      <c r="D10" s="154"/>
      <c r="E10" s="155"/>
      <c r="F10" s="45">
        <v>3.9E-2</v>
      </c>
    </row>
    <row r="11" spans="1:8" ht="13" x14ac:dyDescent="0.3">
      <c r="B11" s="46"/>
      <c r="C11" s="32"/>
      <c r="D11" s="32"/>
      <c r="E11" s="32"/>
      <c r="F11" s="44"/>
    </row>
    <row r="12" spans="1:8" ht="13" x14ac:dyDescent="0.3">
      <c r="A12" s="7" t="s">
        <v>64</v>
      </c>
      <c r="B12" s="46"/>
      <c r="C12" s="32"/>
      <c r="D12" s="32"/>
      <c r="E12" s="32"/>
      <c r="F12" s="44"/>
    </row>
    <row r="13" spans="1:8" ht="13" x14ac:dyDescent="0.3">
      <c r="B13" s="153" t="s">
        <v>52</v>
      </c>
      <c r="C13" s="154"/>
      <c r="D13" s="154"/>
      <c r="E13" s="155"/>
      <c r="F13" s="40">
        <f>SUM(F4+F7+F10)</f>
        <v>0.20050000000000001</v>
      </c>
    </row>
    <row r="14" spans="1:8" ht="13" x14ac:dyDescent="0.3">
      <c r="B14" s="46"/>
      <c r="C14" s="32"/>
      <c r="D14" s="32"/>
      <c r="E14" s="32"/>
      <c r="F14" s="44"/>
    </row>
    <row r="15" spans="1:8" x14ac:dyDescent="0.25">
      <c r="D15" s="43"/>
      <c r="E15" s="43"/>
      <c r="F15" s="43"/>
    </row>
    <row r="16" spans="1:8" x14ac:dyDescent="0.25">
      <c r="A16" s="43"/>
    </row>
  </sheetData>
  <sheetProtection algorithmName="SHA-512" hashValue="CZPyGMTiRMsQYBgAOBGJKQRke1lzPyTI+y6Nds+D/y86CtysnwcGYu3tCYgv0pGm098dgnsUOTH2Prd9HI+Kww==" saltValue="g0TsX9tA06H/NWZOO5t4eA==" spinCount="100000" sheet="1" objects="1" scenarios="1"/>
  <mergeCells count="6">
    <mergeCell ref="A1:F1"/>
    <mergeCell ref="A3:F3"/>
    <mergeCell ref="B4:E4"/>
    <mergeCell ref="B13:E13"/>
    <mergeCell ref="B7:E7"/>
    <mergeCell ref="B10:E10"/>
  </mergeCells>
  <phoneticPr fontId="2" type="noConversion"/>
  <dataValidations count="4">
    <dataValidation allowBlank="1" showInputMessage="1" showErrorMessage="1" prompt="Standard General &amp; Administrative Support Percent" sqref="F4" xr:uid="{00000000-0002-0000-0400-000000000000}"/>
    <dataValidation allowBlank="1" showInputMessage="1" showErrorMessage="1" prompt="Other Expenses Percent" sqref="F7" xr:uid="{00000000-0002-0000-0400-000001000000}"/>
    <dataValidation allowBlank="1" showInputMessage="1" showErrorMessage="1" prompt="Program Related Expenses formula is Standard General &amp; Administrative Support Percent + Other Expenses Percent + Utilization Expenses Percent" sqref="F13" xr:uid="{00000000-0002-0000-0400-000002000000}"/>
    <dataValidation allowBlank="1" showInputMessage="1" showErrorMessage="1" prompt="Utilization Expenses Percent" sqref="F10" xr:uid="{00000000-0002-0000-0400-000003000000}"/>
  </dataValidations>
  <pageMargins left="0.75" right="0.75" top="1.37" bottom="1" header="0.5" footer="0.5"/>
  <pageSetup orientation="portrait" r:id="rId1"/>
  <headerFooter alignWithMargins="0">
    <oddHeader>&amp;C&amp;G</oddHeader>
    <oddFooter>&amp;LDWRS Draft framework for Personal Support - &amp;A&amp;R&amp;P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F108"/>
  <sheetViews>
    <sheetView workbookViewId="0">
      <selection activeCell="B4" sqref="B4:D4"/>
    </sheetView>
  </sheetViews>
  <sheetFormatPr defaultRowHeight="12.5" x14ac:dyDescent="0.25"/>
  <cols>
    <col min="1" max="1" width="29" customWidth="1"/>
    <col min="2" max="2" width="17.453125" customWidth="1"/>
    <col min="3" max="3" width="20" customWidth="1"/>
    <col min="4" max="5" width="9.1796875" customWidth="1"/>
    <col min="6" max="6" width="5.54296875" style="59" bestFit="1" customWidth="1"/>
  </cols>
  <sheetData>
    <row r="3" spans="1:6" ht="13" x14ac:dyDescent="0.3">
      <c r="A3" s="7" t="s">
        <v>89</v>
      </c>
      <c r="B3" s="58"/>
      <c r="C3" s="58"/>
      <c r="D3" s="58"/>
    </row>
    <row r="4" spans="1:6" x14ac:dyDescent="0.25">
      <c r="A4" s="60" t="s">
        <v>90</v>
      </c>
      <c r="B4" s="156" t="s">
        <v>115</v>
      </c>
      <c r="C4" s="157"/>
      <c r="D4" s="158"/>
    </row>
    <row r="5" spans="1:6" x14ac:dyDescent="0.25">
      <c r="A5" s="60" t="s">
        <v>92</v>
      </c>
      <c r="B5" s="159" t="str">
        <f>INDEX($C$10:$C$108,MATCH(B4:D4,B10:B108,0))</f>
        <v>Metro Region</v>
      </c>
      <c r="C5" s="160"/>
      <c r="D5" s="161"/>
    </row>
    <row r="7" spans="1:6" hidden="1" x14ac:dyDescent="0.25">
      <c r="A7" t="s">
        <v>93</v>
      </c>
      <c r="B7">
        <f>INDEX($D$10:$D$108,MATCH(B4:D4,B10:B108,0))</f>
        <v>1.01</v>
      </c>
    </row>
    <row r="8" spans="1:6" hidden="1" x14ac:dyDescent="0.25"/>
    <row r="9" spans="1:6" ht="14.5" hidden="1" x14ac:dyDescent="0.25">
      <c r="B9" s="61" t="s">
        <v>94</v>
      </c>
      <c r="C9" s="61" t="s">
        <v>95</v>
      </c>
      <c r="D9" s="62" t="s">
        <v>93</v>
      </c>
      <c r="F9"/>
    </row>
    <row r="10" spans="1:6" ht="14.5" hidden="1" x14ac:dyDescent="0.25">
      <c r="B10" s="63" t="s">
        <v>91</v>
      </c>
      <c r="C10" s="63" t="s">
        <v>96</v>
      </c>
      <c r="D10" s="64" t="s">
        <v>97</v>
      </c>
      <c r="F10"/>
    </row>
    <row r="11" spans="1:6" ht="14.5" hidden="1" x14ac:dyDescent="0.25">
      <c r="B11" s="65" t="s">
        <v>98</v>
      </c>
      <c r="C11" s="65" t="s">
        <v>99</v>
      </c>
      <c r="D11" s="115">
        <v>0.91600000000000004</v>
      </c>
      <c r="F11"/>
    </row>
    <row r="12" spans="1:6" ht="14.5" hidden="1" x14ac:dyDescent="0.25">
      <c r="B12" s="65" t="s">
        <v>100</v>
      </c>
      <c r="C12" s="65" t="s">
        <v>101</v>
      </c>
      <c r="D12" s="115">
        <v>1.01</v>
      </c>
      <c r="F12"/>
    </row>
    <row r="13" spans="1:6" ht="14.5" hidden="1" x14ac:dyDescent="0.25">
      <c r="B13" s="65" t="s">
        <v>102</v>
      </c>
      <c r="C13" s="65" t="s">
        <v>103</v>
      </c>
      <c r="D13" s="115">
        <v>0.90400000000000003</v>
      </c>
      <c r="F13"/>
    </row>
    <row r="14" spans="1:6" ht="14.5" hidden="1" x14ac:dyDescent="0.25">
      <c r="B14" s="65" t="s">
        <v>104</v>
      </c>
      <c r="C14" s="65" t="s">
        <v>103</v>
      </c>
      <c r="D14" s="115">
        <v>0.90400000000000003</v>
      </c>
      <c r="F14"/>
    </row>
    <row r="15" spans="1:6" ht="14.5" hidden="1" x14ac:dyDescent="0.25">
      <c r="B15" s="65" t="s">
        <v>105</v>
      </c>
      <c r="C15" s="65" t="s">
        <v>106</v>
      </c>
      <c r="D15" s="115">
        <v>0.93600000000000005</v>
      </c>
      <c r="F15"/>
    </row>
    <row r="16" spans="1:6" ht="14.5" hidden="1" x14ac:dyDescent="0.25">
      <c r="B16" s="65" t="s">
        <v>107</v>
      </c>
      <c r="C16" s="66" t="s">
        <v>108</v>
      </c>
      <c r="D16" s="115">
        <v>0.92600000000000005</v>
      </c>
      <c r="F16"/>
    </row>
    <row r="17" spans="2:6" ht="14.5" hidden="1" x14ac:dyDescent="0.25">
      <c r="B17" s="65" t="s">
        <v>109</v>
      </c>
      <c r="C17" s="65" t="s">
        <v>110</v>
      </c>
      <c r="D17" s="115">
        <v>0.96</v>
      </c>
      <c r="F17"/>
    </row>
    <row r="18" spans="2:6" ht="14.5" hidden="1" x14ac:dyDescent="0.25">
      <c r="B18" s="65" t="s">
        <v>111</v>
      </c>
      <c r="C18" s="66" t="s">
        <v>112</v>
      </c>
      <c r="D18" s="115">
        <v>0.94099999999999995</v>
      </c>
      <c r="F18"/>
    </row>
    <row r="19" spans="2:6" ht="14.5" hidden="1" x14ac:dyDescent="0.25">
      <c r="B19" s="65" t="s">
        <v>113</v>
      </c>
      <c r="C19" s="66" t="s">
        <v>114</v>
      </c>
      <c r="D19" s="115">
        <v>0.94399999999999995</v>
      </c>
      <c r="F19"/>
    </row>
    <row r="20" spans="2:6" ht="14.5" hidden="1" x14ac:dyDescent="0.25">
      <c r="B20" s="65" t="s">
        <v>115</v>
      </c>
      <c r="C20" s="65" t="s">
        <v>101</v>
      </c>
      <c r="D20" s="115">
        <v>1.01</v>
      </c>
      <c r="F20"/>
    </row>
    <row r="21" spans="2:6" ht="14.5" hidden="1" x14ac:dyDescent="0.25">
      <c r="B21" s="65" t="s">
        <v>116</v>
      </c>
      <c r="C21" s="65" t="s">
        <v>103</v>
      </c>
      <c r="D21" s="115">
        <v>0.90400000000000003</v>
      </c>
      <c r="F21"/>
    </row>
    <row r="22" spans="2:6" ht="14.5" hidden="1" x14ac:dyDescent="0.25">
      <c r="B22" s="65" t="s">
        <v>117</v>
      </c>
      <c r="C22" s="66" t="s">
        <v>108</v>
      </c>
      <c r="D22" s="115">
        <v>0.92600000000000005</v>
      </c>
      <c r="F22"/>
    </row>
    <row r="23" spans="2:6" ht="14.5" hidden="1" x14ac:dyDescent="0.25">
      <c r="B23" s="65" t="s">
        <v>118</v>
      </c>
      <c r="C23" s="66" t="s">
        <v>101</v>
      </c>
      <c r="D23" s="115">
        <v>1.01</v>
      </c>
      <c r="F23"/>
    </row>
    <row r="24" spans="2:6" ht="14.5" hidden="1" x14ac:dyDescent="0.25">
      <c r="B24" s="65" t="s">
        <v>119</v>
      </c>
      <c r="C24" s="66" t="s">
        <v>120</v>
      </c>
      <c r="D24" s="115">
        <v>0.97799999999999998</v>
      </c>
      <c r="F24"/>
    </row>
    <row r="25" spans="2:6" ht="14.5" hidden="1" x14ac:dyDescent="0.25">
      <c r="B25" s="65" t="s">
        <v>121</v>
      </c>
      <c r="C25" s="65" t="s">
        <v>103</v>
      </c>
      <c r="D25" s="115">
        <v>0.90400000000000003</v>
      </c>
      <c r="F25"/>
    </row>
    <row r="26" spans="2:6" ht="14.5" hidden="1" x14ac:dyDescent="0.25">
      <c r="B26" s="65" t="s">
        <v>122</v>
      </c>
      <c r="C26" s="66" t="s">
        <v>99</v>
      </c>
      <c r="D26" s="115">
        <v>0.91600000000000004</v>
      </c>
      <c r="F26"/>
    </row>
    <row r="27" spans="2:6" ht="14.5" hidden="1" x14ac:dyDescent="0.25">
      <c r="B27" s="65" t="s">
        <v>123</v>
      </c>
      <c r="C27" s="66" t="s">
        <v>108</v>
      </c>
      <c r="D27" s="115">
        <v>0.92600000000000005</v>
      </c>
      <c r="F27"/>
    </row>
    <row r="28" spans="2:6" ht="14.5" hidden="1" x14ac:dyDescent="0.25">
      <c r="B28" s="65" t="s">
        <v>124</v>
      </c>
      <c r="C28" s="65" t="s">
        <v>103</v>
      </c>
      <c r="D28" s="115">
        <v>0.90400000000000003</v>
      </c>
      <c r="F28"/>
    </row>
    <row r="29" spans="2:6" ht="14.5" hidden="1" x14ac:dyDescent="0.25">
      <c r="B29" s="65" t="s">
        <v>125</v>
      </c>
      <c r="C29" s="65" t="s">
        <v>101</v>
      </c>
      <c r="D29" s="115">
        <v>1.01</v>
      </c>
      <c r="F29"/>
    </row>
    <row r="30" spans="2:6" ht="14.5" hidden="1" x14ac:dyDescent="0.25">
      <c r="B30" s="65" t="s">
        <v>126</v>
      </c>
      <c r="C30" s="66" t="s">
        <v>127</v>
      </c>
      <c r="D30" s="115">
        <v>0.98899999999999999</v>
      </c>
      <c r="F30"/>
    </row>
    <row r="31" spans="2:6" ht="14.5" hidden="1" x14ac:dyDescent="0.25">
      <c r="B31" s="65" t="s">
        <v>128</v>
      </c>
      <c r="C31" s="65" t="s">
        <v>103</v>
      </c>
      <c r="D31" s="115">
        <v>0.90400000000000003</v>
      </c>
      <c r="F31"/>
    </row>
    <row r="32" spans="2:6" ht="14.5" hidden="1" x14ac:dyDescent="0.25">
      <c r="B32" s="65" t="s">
        <v>129</v>
      </c>
      <c r="C32" s="66" t="s">
        <v>112</v>
      </c>
      <c r="D32" s="115">
        <v>0.94099999999999995</v>
      </c>
      <c r="F32"/>
    </row>
    <row r="33" spans="2:6" ht="14.5" hidden="1" x14ac:dyDescent="0.25">
      <c r="B33" s="65" t="s">
        <v>130</v>
      </c>
      <c r="C33" s="66" t="s">
        <v>127</v>
      </c>
      <c r="D33" s="115">
        <v>0.98899999999999999</v>
      </c>
      <c r="F33"/>
    </row>
    <row r="34" spans="2:6" ht="14.5" hidden="1" x14ac:dyDescent="0.25">
      <c r="B34" s="65" t="s">
        <v>131</v>
      </c>
      <c r="C34" s="66" t="s">
        <v>112</v>
      </c>
      <c r="D34" s="115">
        <v>0.94099999999999995</v>
      </c>
      <c r="F34"/>
    </row>
    <row r="35" spans="2:6" ht="14.5" hidden="1" x14ac:dyDescent="0.25">
      <c r="B35" s="65" t="s">
        <v>132</v>
      </c>
      <c r="C35" s="66" t="s">
        <v>112</v>
      </c>
      <c r="D35" s="115">
        <v>0.94099999999999995</v>
      </c>
      <c r="F35"/>
    </row>
    <row r="36" spans="2:6" ht="14.5" hidden="1" x14ac:dyDescent="0.25">
      <c r="B36" s="65" t="s">
        <v>133</v>
      </c>
      <c r="C36" s="65" t="s">
        <v>103</v>
      </c>
      <c r="D36" s="115">
        <v>0.90400000000000003</v>
      </c>
      <c r="F36"/>
    </row>
    <row r="37" spans="2:6" ht="14.5" hidden="1" x14ac:dyDescent="0.25">
      <c r="B37" s="65" t="s">
        <v>134</v>
      </c>
      <c r="C37" s="65" t="s">
        <v>101</v>
      </c>
      <c r="D37" s="115">
        <v>1.01</v>
      </c>
      <c r="F37"/>
    </row>
    <row r="38" spans="2:6" ht="14.5" hidden="1" x14ac:dyDescent="0.25">
      <c r="B38" s="65" t="s">
        <v>135</v>
      </c>
      <c r="C38" s="66" t="s">
        <v>136</v>
      </c>
      <c r="D38" s="115">
        <v>0.91500000000000004</v>
      </c>
      <c r="F38"/>
    </row>
    <row r="39" spans="2:6" ht="14.5" hidden="1" x14ac:dyDescent="0.25">
      <c r="B39" s="65" t="s">
        <v>137</v>
      </c>
      <c r="C39" s="65" t="s">
        <v>103</v>
      </c>
      <c r="D39" s="115">
        <v>0.90400000000000003</v>
      </c>
      <c r="F39"/>
    </row>
    <row r="40" spans="2:6" ht="14.5" hidden="1" x14ac:dyDescent="0.25">
      <c r="B40" s="65" t="s">
        <v>138</v>
      </c>
      <c r="C40" s="66" t="s">
        <v>101</v>
      </c>
      <c r="D40" s="115">
        <v>1.01</v>
      </c>
      <c r="F40"/>
    </row>
    <row r="41" spans="2:6" ht="14.5" hidden="1" x14ac:dyDescent="0.25">
      <c r="B41" s="65" t="s">
        <v>139</v>
      </c>
      <c r="C41" s="66" t="s">
        <v>99</v>
      </c>
      <c r="D41" s="115">
        <v>0.91600000000000004</v>
      </c>
      <c r="F41"/>
    </row>
    <row r="42" spans="2:6" ht="14.5" hidden="1" x14ac:dyDescent="0.25">
      <c r="B42" s="65" t="s">
        <v>140</v>
      </c>
      <c r="C42" s="66" t="s">
        <v>108</v>
      </c>
      <c r="D42" s="115">
        <v>0.92600000000000005</v>
      </c>
      <c r="F42"/>
    </row>
    <row r="43" spans="2:6" ht="14.5" hidden="1" x14ac:dyDescent="0.25">
      <c r="B43" s="65" t="s">
        <v>141</v>
      </c>
      <c r="C43" s="66" t="s">
        <v>99</v>
      </c>
      <c r="D43" s="115">
        <v>0.91600000000000004</v>
      </c>
      <c r="F43"/>
    </row>
    <row r="44" spans="2:6" ht="14.5" hidden="1" x14ac:dyDescent="0.25">
      <c r="B44" s="65" t="s">
        <v>142</v>
      </c>
      <c r="C44" s="66" t="s">
        <v>108</v>
      </c>
      <c r="D44" s="115">
        <v>0.92600000000000005</v>
      </c>
      <c r="F44"/>
    </row>
    <row r="45" spans="2:6" ht="14.5" hidden="1" x14ac:dyDescent="0.25">
      <c r="B45" s="65" t="s">
        <v>143</v>
      </c>
      <c r="C45" s="65" t="s">
        <v>103</v>
      </c>
      <c r="D45" s="115">
        <v>0.90400000000000003</v>
      </c>
      <c r="F45"/>
    </row>
    <row r="46" spans="2:6" ht="14.5" hidden="1" x14ac:dyDescent="0.25">
      <c r="B46" s="65" t="s">
        <v>144</v>
      </c>
      <c r="C46" s="66" t="s">
        <v>99</v>
      </c>
      <c r="D46" s="115">
        <v>0.91600000000000004</v>
      </c>
      <c r="F46"/>
    </row>
    <row r="47" spans="2:6" ht="14.5" hidden="1" x14ac:dyDescent="0.25">
      <c r="B47" s="65" t="s">
        <v>145</v>
      </c>
      <c r="C47" s="66" t="s">
        <v>108</v>
      </c>
      <c r="D47" s="115">
        <v>0.92600000000000005</v>
      </c>
      <c r="F47"/>
    </row>
    <row r="48" spans="2:6" ht="14.5" hidden="1" x14ac:dyDescent="0.25">
      <c r="B48" s="65" t="s">
        <v>146</v>
      </c>
      <c r="C48" s="66" t="s">
        <v>99</v>
      </c>
      <c r="D48" s="115">
        <v>0.91600000000000004</v>
      </c>
      <c r="F48"/>
    </row>
    <row r="49" spans="2:6" ht="14.5" hidden="1" x14ac:dyDescent="0.25">
      <c r="B49" s="65" t="s">
        <v>147</v>
      </c>
      <c r="C49" s="65" t="s">
        <v>103</v>
      </c>
      <c r="D49" s="115">
        <v>0.90400000000000003</v>
      </c>
      <c r="F49"/>
    </row>
    <row r="50" spans="2:6" ht="14.5" hidden="1" x14ac:dyDescent="0.25">
      <c r="B50" s="65" t="s">
        <v>148</v>
      </c>
      <c r="C50" s="66" t="s">
        <v>101</v>
      </c>
      <c r="D50" s="115">
        <v>1.01</v>
      </c>
      <c r="F50"/>
    </row>
    <row r="51" spans="2:6" ht="14.5" hidden="1" x14ac:dyDescent="0.25">
      <c r="B51" s="65" t="s">
        <v>149</v>
      </c>
      <c r="C51" s="66" t="s">
        <v>108</v>
      </c>
      <c r="D51" s="115">
        <v>0.92600000000000005</v>
      </c>
      <c r="F51"/>
    </row>
    <row r="52" spans="2:6" ht="14.5" hidden="1" x14ac:dyDescent="0.25">
      <c r="B52" s="65" t="s">
        <v>150</v>
      </c>
      <c r="C52" s="66" t="s">
        <v>108</v>
      </c>
      <c r="D52" s="115">
        <v>0.92600000000000005</v>
      </c>
      <c r="F52"/>
    </row>
    <row r="53" spans="2:6" ht="14.5" hidden="1" x14ac:dyDescent="0.25">
      <c r="B53" s="65" t="s">
        <v>154</v>
      </c>
      <c r="C53" s="66" t="s">
        <v>108</v>
      </c>
      <c r="D53" s="115">
        <v>0.92600000000000005</v>
      </c>
      <c r="F53"/>
    </row>
    <row r="54" spans="2:6" ht="14.5" hidden="1" x14ac:dyDescent="0.25">
      <c r="B54" s="65" t="s">
        <v>151</v>
      </c>
      <c r="C54" s="65" t="s">
        <v>103</v>
      </c>
      <c r="D54" s="115">
        <v>0.90400000000000003</v>
      </c>
      <c r="F54"/>
    </row>
    <row r="55" spans="2:6" ht="14.5" hidden="1" x14ac:dyDescent="0.25">
      <c r="B55" s="65" t="s">
        <v>152</v>
      </c>
      <c r="C55" s="65" t="s">
        <v>103</v>
      </c>
      <c r="D55" s="115">
        <v>0.90400000000000003</v>
      </c>
      <c r="F55"/>
    </row>
    <row r="56" spans="2:6" ht="14.5" hidden="1" x14ac:dyDescent="0.25">
      <c r="B56" s="65" t="s">
        <v>153</v>
      </c>
      <c r="C56" s="66" t="s">
        <v>112</v>
      </c>
      <c r="D56" s="115">
        <v>0.94099999999999995</v>
      </c>
      <c r="F56"/>
    </row>
    <row r="57" spans="2:6" ht="14.5" hidden="1" x14ac:dyDescent="0.25">
      <c r="B57" s="65" t="s">
        <v>155</v>
      </c>
      <c r="C57" s="66" t="s">
        <v>108</v>
      </c>
      <c r="D57" s="115">
        <v>0.92600000000000005</v>
      </c>
      <c r="F57"/>
    </row>
    <row r="58" spans="2:6" ht="14.5" hidden="1" x14ac:dyDescent="0.25">
      <c r="B58" s="65" t="s">
        <v>156</v>
      </c>
      <c r="C58" s="66" t="s">
        <v>101</v>
      </c>
      <c r="D58" s="115">
        <v>1.01</v>
      </c>
      <c r="F58"/>
    </row>
    <row r="59" spans="2:6" ht="14.5" hidden="1" x14ac:dyDescent="0.25">
      <c r="B59" s="65" t="s">
        <v>157</v>
      </c>
      <c r="C59" s="65" t="s">
        <v>103</v>
      </c>
      <c r="D59" s="115">
        <v>0.90400000000000003</v>
      </c>
      <c r="F59"/>
    </row>
    <row r="60" spans="2:6" ht="14.5" hidden="1" x14ac:dyDescent="0.25">
      <c r="B60" s="65" t="s">
        <v>158</v>
      </c>
      <c r="C60" s="66" t="s">
        <v>112</v>
      </c>
      <c r="D60" s="115">
        <v>0.94099999999999995</v>
      </c>
      <c r="F60"/>
    </row>
    <row r="61" spans="2:6" ht="14.5" hidden="1" x14ac:dyDescent="0.25">
      <c r="B61" s="65" t="s">
        <v>159</v>
      </c>
      <c r="C61" s="66" t="s">
        <v>108</v>
      </c>
      <c r="D61" s="115">
        <v>0.92600000000000005</v>
      </c>
      <c r="F61"/>
    </row>
    <row r="62" spans="2:6" ht="14.5" hidden="1" x14ac:dyDescent="0.25">
      <c r="B62" s="65" t="s">
        <v>160</v>
      </c>
      <c r="C62" s="66" t="s">
        <v>110</v>
      </c>
      <c r="D62" s="115">
        <v>0.96</v>
      </c>
      <c r="F62"/>
    </row>
    <row r="63" spans="2:6" ht="14.5" hidden="1" x14ac:dyDescent="0.25">
      <c r="B63" s="65" t="s">
        <v>161</v>
      </c>
      <c r="C63" s="66" t="s">
        <v>108</v>
      </c>
      <c r="D63" s="115">
        <v>0.92600000000000005</v>
      </c>
      <c r="F63"/>
    </row>
    <row r="64" spans="2:6" ht="14.5" hidden="1" x14ac:dyDescent="0.25">
      <c r="B64" s="65" t="s">
        <v>162</v>
      </c>
      <c r="C64" s="65" t="s">
        <v>103</v>
      </c>
      <c r="D64" s="115">
        <v>0.90400000000000003</v>
      </c>
      <c r="F64"/>
    </row>
    <row r="65" spans="2:6" ht="14.5" hidden="1" x14ac:dyDescent="0.25">
      <c r="B65" s="65" t="s">
        <v>163</v>
      </c>
      <c r="C65" s="66" t="s">
        <v>127</v>
      </c>
      <c r="D65" s="115">
        <v>0.98899999999999999</v>
      </c>
      <c r="F65"/>
    </row>
    <row r="66" spans="2:6" ht="14.5" hidden="1" x14ac:dyDescent="0.25">
      <c r="B66" s="65" t="s">
        <v>164</v>
      </c>
      <c r="C66" s="65" t="s">
        <v>103</v>
      </c>
      <c r="D66" s="115">
        <v>0.90400000000000003</v>
      </c>
      <c r="F66"/>
    </row>
    <row r="67" spans="2:6" ht="14.5" hidden="1" x14ac:dyDescent="0.25">
      <c r="B67" s="65" t="s">
        <v>165</v>
      </c>
      <c r="C67" s="65" t="s">
        <v>103</v>
      </c>
      <c r="D67" s="115">
        <v>0.90400000000000003</v>
      </c>
      <c r="F67"/>
    </row>
    <row r="68" spans="2:6" ht="14.5" hidden="1" x14ac:dyDescent="0.25">
      <c r="B68" s="65" t="s">
        <v>166</v>
      </c>
      <c r="C68" s="66" t="s">
        <v>99</v>
      </c>
      <c r="D68" s="115">
        <v>0.91600000000000004</v>
      </c>
      <c r="F68"/>
    </row>
    <row r="69" spans="2:6" ht="14.5" hidden="1" x14ac:dyDescent="0.25">
      <c r="B69" s="65" t="s">
        <v>167</v>
      </c>
      <c r="C69" s="66" t="s">
        <v>108</v>
      </c>
      <c r="D69" s="115">
        <v>0.92600000000000005</v>
      </c>
      <c r="F69"/>
    </row>
    <row r="70" spans="2:6" ht="14.5" hidden="1" x14ac:dyDescent="0.25">
      <c r="B70" s="65" t="s">
        <v>168</v>
      </c>
      <c r="C70" s="66" t="s">
        <v>169</v>
      </c>
      <c r="D70" s="115">
        <v>0.98399999999999999</v>
      </c>
      <c r="F70"/>
    </row>
    <row r="71" spans="2:6" ht="14.5" hidden="1" x14ac:dyDescent="0.25">
      <c r="B71" s="65" t="s">
        <v>170</v>
      </c>
      <c r="C71" s="65" t="s">
        <v>103</v>
      </c>
      <c r="D71" s="115">
        <v>0.90400000000000003</v>
      </c>
      <c r="F71"/>
    </row>
    <row r="72" spans="2:6" ht="14.5" hidden="1" x14ac:dyDescent="0.25">
      <c r="B72" s="65" t="s">
        <v>171</v>
      </c>
      <c r="C72" s="65" t="s">
        <v>101</v>
      </c>
      <c r="D72" s="115">
        <v>1.01</v>
      </c>
      <c r="F72"/>
    </row>
    <row r="73" spans="2:6" ht="14.5" hidden="1" x14ac:dyDescent="0.25">
      <c r="B73" s="65" t="s">
        <v>172</v>
      </c>
      <c r="C73" s="65" t="s">
        <v>103</v>
      </c>
      <c r="D73" s="115">
        <v>0.90400000000000003</v>
      </c>
      <c r="F73"/>
    </row>
    <row r="74" spans="2:6" ht="14.5" hidden="1" x14ac:dyDescent="0.25">
      <c r="B74" s="65" t="s">
        <v>173</v>
      </c>
      <c r="C74" s="66" t="s">
        <v>108</v>
      </c>
      <c r="D74" s="115">
        <v>0.92600000000000005</v>
      </c>
      <c r="F74"/>
    </row>
    <row r="75" spans="2:6" ht="14.5" hidden="1" x14ac:dyDescent="0.25">
      <c r="B75" s="65" t="s">
        <v>174</v>
      </c>
      <c r="C75" s="66" t="s">
        <v>108</v>
      </c>
      <c r="D75" s="115">
        <v>0.92600000000000005</v>
      </c>
      <c r="F75"/>
    </row>
    <row r="76" spans="2:6" ht="14.5" hidden="1" x14ac:dyDescent="0.25">
      <c r="B76" s="65" t="s">
        <v>175</v>
      </c>
      <c r="C76" s="66" t="s">
        <v>112</v>
      </c>
      <c r="D76" s="115">
        <v>0.94099999999999995</v>
      </c>
      <c r="F76"/>
    </row>
    <row r="77" spans="2:6" ht="14.5" hidden="1" x14ac:dyDescent="0.25">
      <c r="B77" s="65" t="s">
        <v>176</v>
      </c>
      <c r="C77" s="66" t="s">
        <v>108</v>
      </c>
      <c r="D77" s="115">
        <v>0.92600000000000005</v>
      </c>
      <c r="F77"/>
    </row>
    <row r="78" spans="2:6" ht="14.5" hidden="1" x14ac:dyDescent="0.25">
      <c r="B78" s="65" t="s">
        <v>177</v>
      </c>
      <c r="C78" s="65" t="s">
        <v>103</v>
      </c>
      <c r="D78" s="115">
        <v>0.90400000000000003</v>
      </c>
      <c r="F78"/>
    </row>
    <row r="79" spans="2:6" ht="14.5" hidden="1" x14ac:dyDescent="0.25">
      <c r="B79" s="65" t="s">
        <v>181</v>
      </c>
      <c r="C79" s="66" t="s">
        <v>114</v>
      </c>
      <c r="D79" s="115">
        <v>0.94399999999999995</v>
      </c>
      <c r="F79"/>
    </row>
    <row r="80" spans="2:6" ht="14.5" hidden="1" x14ac:dyDescent="0.25">
      <c r="B80" s="65" t="s">
        <v>178</v>
      </c>
      <c r="C80" s="65" t="s">
        <v>101</v>
      </c>
      <c r="D80" s="115">
        <v>1.01</v>
      </c>
      <c r="F80"/>
    </row>
    <row r="81" spans="2:6" ht="14.5" hidden="1" x14ac:dyDescent="0.25">
      <c r="B81" s="65" t="s">
        <v>179</v>
      </c>
      <c r="C81" s="66" t="s">
        <v>101</v>
      </c>
      <c r="D81" s="115">
        <v>1.01</v>
      </c>
      <c r="F81"/>
    </row>
    <row r="82" spans="2:6" ht="14.5" hidden="1" x14ac:dyDescent="0.25">
      <c r="B82" s="65" t="s">
        <v>180</v>
      </c>
      <c r="C82" s="66" t="s">
        <v>101</v>
      </c>
      <c r="D82" s="115">
        <v>1.01</v>
      </c>
      <c r="F82"/>
    </row>
    <row r="83" spans="2:6" ht="14.5" hidden="1" x14ac:dyDescent="0.25">
      <c r="B83" s="65" t="s">
        <v>182</v>
      </c>
      <c r="C83" s="66" t="s">
        <v>106</v>
      </c>
      <c r="D83" s="115">
        <v>0.93600000000000005</v>
      </c>
      <c r="F83"/>
    </row>
    <row r="84" spans="2:6" ht="14.5" hidden="1" x14ac:dyDescent="0.25">
      <c r="B84" s="65" t="s">
        <v>183</v>
      </c>
      <c r="C84" s="66" t="s">
        <v>112</v>
      </c>
      <c r="D84" s="115">
        <v>0.94099999999999995</v>
      </c>
      <c r="F84"/>
    </row>
    <row r="85" spans="2:6" ht="14.5" hidden="1" x14ac:dyDescent="0.25">
      <c r="B85" s="65" t="s">
        <v>184</v>
      </c>
      <c r="C85" s="65" t="s">
        <v>103</v>
      </c>
      <c r="D85" s="115">
        <v>0.90400000000000003</v>
      </c>
      <c r="F85"/>
    </row>
    <row r="86" spans="2:6" ht="14.5" hidden="1" x14ac:dyDescent="0.25">
      <c r="B86" s="65" t="s">
        <v>185</v>
      </c>
      <c r="C86" s="66" t="s">
        <v>108</v>
      </c>
      <c r="D86" s="115">
        <v>0.92600000000000005</v>
      </c>
      <c r="F86"/>
    </row>
    <row r="87" spans="2:6" ht="14.5" hidden="1" x14ac:dyDescent="0.25">
      <c r="B87" s="65" t="s">
        <v>186</v>
      </c>
      <c r="C87" s="65" t="s">
        <v>103</v>
      </c>
      <c r="D87" s="115">
        <v>0.90400000000000003</v>
      </c>
      <c r="F87"/>
    </row>
    <row r="88" spans="2:6" ht="14.5" hidden="1" x14ac:dyDescent="0.25">
      <c r="B88" s="65" t="s">
        <v>187</v>
      </c>
      <c r="C88" s="65" t="s">
        <v>103</v>
      </c>
      <c r="D88" s="115">
        <v>0.90400000000000003</v>
      </c>
      <c r="F88"/>
    </row>
    <row r="89" spans="2:6" ht="14.5" hidden="1" x14ac:dyDescent="0.25">
      <c r="B89" s="65" t="s">
        <v>188</v>
      </c>
      <c r="C89" s="66" t="s">
        <v>127</v>
      </c>
      <c r="D89" s="115">
        <v>0.98899999999999999</v>
      </c>
      <c r="F89"/>
    </row>
    <row r="90" spans="2:6" ht="14.5" hidden="1" x14ac:dyDescent="0.25">
      <c r="B90" s="65" t="s">
        <v>189</v>
      </c>
      <c r="C90" s="65" t="s">
        <v>103</v>
      </c>
      <c r="D90" s="115">
        <v>0.90400000000000003</v>
      </c>
      <c r="F90"/>
    </row>
    <row r="91" spans="2:6" ht="14.5" hidden="1" x14ac:dyDescent="0.25">
      <c r="B91" s="65" t="s">
        <v>190</v>
      </c>
      <c r="C91" s="66" t="s">
        <v>112</v>
      </c>
      <c r="D91" s="115">
        <v>0.94099999999999995</v>
      </c>
      <c r="F91"/>
    </row>
    <row r="92" spans="2:6" ht="14.5" hidden="1" x14ac:dyDescent="0.25">
      <c r="B92" s="65" t="s">
        <v>191</v>
      </c>
      <c r="C92" s="65" t="s">
        <v>101</v>
      </c>
      <c r="D92" s="115">
        <v>1.01</v>
      </c>
      <c r="F92"/>
    </row>
    <row r="93" spans="2:6" ht="14.5" hidden="1" x14ac:dyDescent="0.25">
      <c r="B93" s="65" t="s">
        <v>192</v>
      </c>
      <c r="C93" s="66" t="s">
        <v>112</v>
      </c>
      <c r="D93" s="115">
        <v>0.94099999999999995</v>
      </c>
      <c r="F93"/>
    </row>
    <row r="94" spans="2:6" ht="14.5" hidden="1" x14ac:dyDescent="0.25">
      <c r="B94" s="65" t="s">
        <v>193</v>
      </c>
      <c r="C94" s="65" t="s">
        <v>103</v>
      </c>
      <c r="D94" s="115">
        <v>0.90400000000000003</v>
      </c>
      <c r="F94"/>
    </row>
    <row r="95" spans="2:6" ht="14.5" hidden="1" x14ac:dyDescent="0.25">
      <c r="B95" s="65" t="s">
        <v>194</v>
      </c>
      <c r="C95" s="66" t="s">
        <v>112</v>
      </c>
      <c r="D95" s="115">
        <v>0.94099999999999995</v>
      </c>
      <c r="F95"/>
    </row>
    <row r="96" spans="2:6" ht="14.5" hidden="1" x14ac:dyDescent="0.25">
      <c r="B96" s="84" t="s">
        <v>195</v>
      </c>
      <c r="C96" s="85" t="s">
        <v>101</v>
      </c>
      <c r="D96" s="116">
        <v>1.01</v>
      </c>
      <c r="F96"/>
    </row>
    <row r="97" spans="2:6" ht="14.5" hidden="1" x14ac:dyDescent="0.25">
      <c r="B97" s="86" t="s">
        <v>196</v>
      </c>
      <c r="C97" s="87" t="s">
        <v>108</v>
      </c>
      <c r="D97" s="115">
        <v>0.92600000000000005</v>
      </c>
      <c r="F97"/>
    </row>
    <row r="98" spans="2:6" hidden="1" x14ac:dyDescent="0.25">
      <c r="B98" s="88" t="s">
        <v>201</v>
      </c>
      <c r="C98" s="89" t="s">
        <v>103</v>
      </c>
      <c r="D98" s="117">
        <v>0.90400000000000003</v>
      </c>
    </row>
    <row r="99" spans="2:6" hidden="1" x14ac:dyDescent="0.25">
      <c r="B99" s="88" t="s">
        <v>202</v>
      </c>
      <c r="C99" s="89" t="s">
        <v>103</v>
      </c>
      <c r="D99" s="117">
        <v>0.90400000000000003</v>
      </c>
    </row>
    <row r="100" spans="2:6" hidden="1" x14ac:dyDescent="0.25">
      <c r="B100" s="88" t="s">
        <v>203</v>
      </c>
      <c r="C100" s="89" t="s">
        <v>108</v>
      </c>
      <c r="D100" s="115">
        <v>0.92600000000000005</v>
      </c>
    </row>
    <row r="101" spans="2:6" hidden="1" x14ac:dyDescent="0.25">
      <c r="B101" s="88" t="s">
        <v>204</v>
      </c>
      <c r="C101" s="89" t="s">
        <v>101</v>
      </c>
      <c r="D101" s="117">
        <v>1.01</v>
      </c>
    </row>
    <row r="102" spans="2:6" hidden="1" x14ac:dyDescent="0.25">
      <c r="B102" s="88" t="s">
        <v>205</v>
      </c>
      <c r="C102" s="89" t="s">
        <v>108</v>
      </c>
      <c r="D102" s="115">
        <v>0.92600000000000005</v>
      </c>
    </row>
    <row r="103" spans="2:6" hidden="1" x14ac:dyDescent="0.25">
      <c r="B103" s="88" t="s">
        <v>206</v>
      </c>
      <c r="C103" s="89" t="s">
        <v>101</v>
      </c>
      <c r="D103" s="117">
        <v>1.01</v>
      </c>
    </row>
    <row r="104" spans="2:6" hidden="1" x14ac:dyDescent="0.25">
      <c r="B104" s="88" t="s">
        <v>207</v>
      </c>
      <c r="C104" s="89" t="s">
        <v>99</v>
      </c>
      <c r="D104" s="117">
        <v>0.91600000000000004</v>
      </c>
    </row>
    <row r="105" spans="2:6" hidden="1" x14ac:dyDescent="0.25">
      <c r="B105" s="88" t="s">
        <v>208</v>
      </c>
      <c r="C105" s="89" t="s">
        <v>114</v>
      </c>
      <c r="D105" s="117">
        <v>0.94399999999999995</v>
      </c>
    </row>
    <row r="106" spans="2:6" hidden="1" x14ac:dyDescent="0.25">
      <c r="B106" s="88" t="s">
        <v>209</v>
      </c>
      <c r="C106" s="89" t="s">
        <v>103</v>
      </c>
      <c r="D106" s="118">
        <v>0.90400000000000003</v>
      </c>
    </row>
    <row r="107" spans="2:6" hidden="1" x14ac:dyDescent="0.25">
      <c r="B107" s="88" t="s">
        <v>210</v>
      </c>
      <c r="C107" s="89" t="s">
        <v>99</v>
      </c>
      <c r="D107" s="117">
        <v>0.91600000000000004</v>
      </c>
    </row>
    <row r="108" spans="2:6" hidden="1" x14ac:dyDescent="0.25">
      <c r="B108" s="88" t="s">
        <v>211</v>
      </c>
      <c r="C108" s="89" t="s">
        <v>112</v>
      </c>
      <c r="D108" s="117">
        <v>0.94099999999999995</v>
      </c>
    </row>
  </sheetData>
  <sheetProtection algorithmName="SHA-512" hashValue="8yR2CiBU5lI8Fzekoi0n+WfhzE1Lp8ZQdwAp54p1AeIqb3UfUpPjgEjonGQstXHYVj0o/6nVQKp9L0UrTnPOIQ==" saltValue="BzkzOhqz4eQYzwxxOcMvaw==" spinCount="100000" sheet="1" objects="1" scenarios="1"/>
  <mergeCells count="2">
    <mergeCell ref="B4:D4"/>
    <mergeCell ref="B5:D5"/>
  </mergeCells>
  <dataValidations count="1">
    <dataValidation type="list" allowBlank="1" showInputMessage="1" showErrorMessage="1" prompt="Select the County of Residence to determine the Regional Variance Factor for this service." sqref="B4:D4" xr:uid="{00000000-0002-0000-0500-000000000000}">
      <formula1>$B$10:$B$108</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60"/>
  <sheetViews>
    <sheetView zoomScale="125" workbookViewId="0">
      <selection activeCell="B21" sqref="B21"/>
    </sheetView>
  </sheetViews>
  <sheetFormatPr defaultColWidth="9.1796875" defaultRowHeight="12.5" x14ac:dyDescent="0.25"/>
  <cols>
    <col min="1" max="1" width="37.81640625" style="3" customWidth="1"/>
    <col min="2" max="2" width="20.7265625" style="3" bestFit="1" customWidth="1"/>
    <col min="3" max="3" width="12.7265625" style="3" bestFit="1" customWidth="1"/>
    <col min="4" max="4" width="17.1796875" style="58" customWidth="1"/>
    <col min="5" max="5" width="10.26953125" style="78" bestFit="1" customWidth="1"/>
    <col min="6" max="6" width="11.26953125" style="78" hidden="1" customWidth="1"/>
    <col min="7" max="16384" width="9.1796875" style="3"/>
  </cols>
  <sheetData>
    <row r="1" spans="1:8" ht="15.5" x14ac:dyDescent="0.35">
      <c r="A1" s="24" t="s">
        <v>231</v>
      </c>
    </row>
    <row r="2" spans="1:8" x14ac:dyDescent="0.25">
      <c r="A2" s="22"/>
      <c r="B2" s="22"/>
      <c r="C2" s="22"/>
    </row>
    <row r="3" spans="1:8" ht="13" x14ac:dyDescent="0.3">
      <c r="A3" s="7" t="s">
        <v>10</v>
      </c>
      <c r="B3" s="22"/>
      <c r="C3" s="22"/>
      <c r="D3" s="7" t="s">
        <v>56</v>
      </c>
    </row>
    <row r="4" spans="1:8" x14ac:dyDescent="0.25">
      <c r="A4" s="25" t="s">
        <v>24</v>
      </c>
      <c r="B4" s="113">
        <f>'Direct Staffing'!D27</f>
        <v>24.107747020000001</v>
      </c>
      <c r="D4" s="103">
        <f>B4</f>
        <v>24.107747020000001</v>
      </c>
    </row>
    <row r="5" spans="1:8" x14ac:dyDescent="0.25">
      <c r="A5" s="22"/>
      <c r="B5" s="22"/>
      <c r="C5" s="22"/>
    </row>
    <row r="6" spans="1:8" ht="13" x14ac:dyDescent="0.3">
      <c r="A6" s="7" t="s">
        <v>25</v>
      </c>
      <c r="B6" s="22"/>
      <c r="C6" s="22"/>
    </row>
    <row r="7" spans="1:8" x14ac:dyDescent="0.25">
      <c r="A7" s="25" t="s">
        <v>26</v>
      </c>
      <c r="B7" s="41">
        <f>'Program Plan Support'!D10</f>
        <v>7.0000000000000007E-2</v>
      </c>
      <c r="D7" s="103">
        <f>B7*D4</f>
        <v>1.6875422914000002</v>
      </c>
    </row>
    <row r="8" spans="1:8" x14ac:dyDescent="0.25">
      <c r="A8" s="22"/>
      <c r="B8" s="22"/>
      <c r="C8" s="22"/>
    </row>
    <row r="9" spans="1:8" ht="13" x14ac:dyDescent="0.3">
      <c r="A9" s="7" t="s">
        <v>1</v>
      </c>
      <c r="B9" s="22"/>
      <c r="C9" s="22"/>
    </row>
    <row r="10" spans="1:8" x14ac:dyDescent="0.25">
      <c r="A10" s="25" t="s">
        <v>9</v>
      </c>
      <c r="B10" s="42">
        <f>'Emp. Related Exp.'!D19</f>
        <v>0.23599999999999999</v>
      </c>
      <c r="C10" s="26"/>
      <c r="D10" s="103">
        <f>B10*(D4+D7)</f>
        <v>6.0876882774903995</v>
      </c>
    </row>
    <row r="11" spans="1:8" x14ac:dyDescent="0.25">
      <c r="A11" s="22"/>
      <c r="B11" s="22"/>
      <c r="C11" s="22"/>
    </row>
    <row r="12" spans="1:8" ht="13" x14ac:dyDescent="0.3">
      <c r="A12" s="7" t="s">
        <v>29</v>
      </c>
      <c r="B12" s="22"/>
      <c r="C12" s="22"/>
    </row>
    <row r="13" spans="1:8" x14ac:dyDescent="0.25">
      <c r="A13" s="27" t="s">
        <v>30</v>
      </c>
      <c r="B13" s="114">
        <f>'Client Programming &amp; Supports'!D5</f>
        <v>2.8799999999999999E-2</v>
      </c>
      <c r="D13" s="8">
        <f>(D4+D7+D10)*B13</f>
        <v>0.91822975456004352</v>
      </c>
    </row>
    <row r="14" spans="1:8" x14ac:dyDescent="0.25">
      <c r="A14" s="22"/>
      <c r="B14" s="22"/>
      <c r="C14" s="22"/>
    </row>
    <row r="15" spans="1:8" ht="13" x14ac:dyDescent="0.3">
      <c r="A15" s="7" t="s">
        <v>49</v>
      </c>
      <c r="B15" s="22"/>
      <c r="C15" s="22"/>
    </row>
    <row r="16" spans="1:8" x14ac:dyDescent="0.25">
      <c r="A16" s="47" t="s">
        <v>53</v>
      </c>
      <c r="B16" s="49">
        <f>'Program Related Expenses'!F13</f>
        <v>0.20050000000000001</v>
      </c>
      <c r="C16" s="26"/>
      <c r="D16" s="103">
        <f>E16-(D4+D10+D7+D13)</f>
        <v>8.2259438053306013</v>
      </c>
      <c r="E16" s="78">
        <f>(D4+D10+D7+D13)/(1-B16)</f>
        <v>41.027151148781044</v>
      </c>
      <c r="G16" s="58"/>
      <c r="H16" s="58"/>
    </row>
    <row r="17" spans="1:9" x14ac:dyDescent="0.25">
      <c r="A17" s="67"/>
      <c r="B17" s="68"/>
      <c r="C17" s="26"/>
      <c r="D17" s="103"/>
      <c r="G17" s="58"/>
      <c r="H17" s="58"/>
    </row>
    <row r="18" spans="1:9" s="72" customFormat="1" ht="13" x14ac:dyDescent="0.3">
      <c r="A18" s="69" t="s">
        <v>197</v>
      </c>
      <c r="B18" s="70"/>
      <c r="C18" s="71"/>
      <c r="D18" s="104"/>
      <c r="E18" s="78"/>
      <c r="F18" s="78"/>
      <c r="G18" s="109"/>
      <c r="H18" s="109"/>
    </row>
    <row r="19" spans="1:9" s="72" customFormat="1" x14ac:dyDescent="0.25">
      <c r="A19" s="73" t="s">
        <v>198</v>
      </c>
      <c r="B19" s="74">
        <f>'Regional Variance Factor'!B7</f>
        <v>1.01</v>
      </c>
      <c r="C19" s="75"/>
      <c r="D19" s="105">
        <f>IF((B19&lt;&gt;"-"),((E16*B19)-E16),"Select County")</f>
        <v>0.41027151148781371</v>
      </c>
      <c r="E19" s="78"/>
      <c r="F19" s="78"/>
      <c r="G19" s="110"/>
      <c r="H19" s="109"/>
    </row>
    <row r="20" spans="1:9" x14ac:dyDescent="0.25">
      <c r="A20" s="22"/>
      <c r="B20" s="22"/>
      <c r="C20" s="22"/>
      <c r="G20" s="58"/>
      <c r="H20" s="58"/>
    </row>
    <row r="21" spans="1:9" ht="13" x14ac:dyDescent="0.3">
      <c r="A21" s="28" t="s">
        <v>65</v>
      </c>
      <c r="B21" s="23">
        <f>D22</f>
        <v>41.437422660268858</v>
      </c>
      <c r="D21" s="8">
        <f>IF((B19&lt;&gt;"-"),E16+D19,"Select County")</f>
        <v>41.437422660268858</v>
      </c>
      <c r="G21" s="58"/>
      <c r="H21" s="58"/>
    </row>
    <row r="22" spans="1:9" x14ac:dyDescent="0.25">
      <c r="A22"/>
      <c r="D22" s="103">
        <f>IFERROR(D21/F26, " ")</f>
        <v>41.437422660268858</v>
      </c>
      <c r="G22" s="58"/>
      <c r="H22" s="58"/>
    </row>
    <row r="23" spans="1:9" ht="13" x14ac:dyDescent="0.3">
      <c r="A23" s="28" t="s">
        <v>54</v>
      </c>
      <c r="B23" s="50">
        <f>IF((B19&lt;&gt;"-"),B21/4,"Select County")</f>
        <v>10.359355665067215</v>
      </c>
      <c r="C23" s="22"/>
      <c r="D23" s="78"/>
      <c r="G23" s="58"/>
      <c r="H23" s="58"/>
    </row>
    <row r="24" spans="1:9" ht="13" x14ac:dyDescent="0.3">
      <c r="A24" s="100"/>
      <c r="B24" s="101"/>
      <c r="C24" s="22"/>
      <c r="D24" s="78"/>
      <c r="G24" s="58"/>
      <c r="H24" s="58"/>
    </row>
    <row r="25" spans="1:9" ht="13" x14ac:dyDescent="0.3">
      <c r="A25" s="100" t="s">
        <v>237</v>
      </c>
      <c r="B25" s="4"/>
      <c r="C25" s="22"/>
      <c r="D25" s="78"/>
      <c r="G25" s="58"/>
      <c r="H25" s="58"/>
    </row>
    <row r="26" spans="1:9" x14ac:dyDescent="0.25">
      <c r="A26" s="53" t="s">
        <v>237</v>
      </c>
      <c r="B26" s="102" t="str">
        <f>'Direct Staffing'!D30</f>
        <v>Face to Face 1:1</v>
      </c>
      <c r="C26" s="22"/>
      <c r="D26" s="107">
        <f>B23</f>
        <v>10.359355665067215</v>
      </c>
      <c r="E26" s="78" t="s">
        <v>238</v>
      </c>
      <c r="F26" s="121" t="str" cm="1">
        <f t="array" ref="F26">_xlfn.IFS('Direct Staffing'!D30="Face to Face 1:1","1",'Direct Staffing'!D30="Face to Face 1:2","2",'Direct Staffing'!D30="Face to Face 1:3",3,'Direct Staffing'!D30="Remote Support 1:1",1)</f>
        <v>1</v>
      </c>
      <c r="G26" s="58"/>
      <c r="H26" s="58"/>
    </row>
    <row r="27" spans="1:9" x14ac:dyDescent="0.25">
      <c r="A27" s="22"/>
      <c r="B27" s="22"/>
      <c r="C27" s="22"/>
      <c r="D27" s="107">
        <f>D26/F26</f>
        <v>10.359355665067215</v>
      </c>
    </row>
    <row r="28" spans="1:9" s="92" customFormat="1" ht="13" hidden="1" x14ac:dyDescent="0.3">
      <c r="A28" s="90" t="s">
        <v>66</v>
      </c>
      <c r="B28" s="91">
        <v>1</v>
      </c>
      <c r="C28" s="106"/>
      <c r="D28" s="108"/>
      <c r="E28" s="108"/>
      <c r="F28" s="108"/>
      <c r="G28" s="106"/>
      <c r="H28" s="106"/>
      <c r="I28" s="106"/>
    </row>
    <row r="29" spans="1:9" s="92" customFormat="1" hidden="1" x14ac:dyDescent="0.25">
      <c r="A29" s="93" t="s">
        <v>67</v>
      </c>
      <c r="B29" s="94">
        <f>IF((B19&lt;&gt;"-"),B33-B21,"-")</f>
        <v>-2.2660268861329769E-5</v>
      </c>
      <c r="C29" s="106"/>
      <c r="D29" s="108"/>
      <c r="E29" s="108"/>
      <c r="F29" s="108"/>
      <c r="G29" s="106"/>
      <c r="H29" s="106"/>
      <c r="I29" s="106"/>
    </row>
    <row r="30" spans="1:9" s="92" customFormat="1" hidden="1" x14ac:dyDescent="0.25">
      <c r="A30" s="93" t="s">
        <v>68</v>
      </c>
      <c r="B30" s="94">
        <f>IF((B19&lt;&gt;"-"),B34-B23,"-")</f>
        <v>4.4334932786327386E-5</v>
      </c>
      <c r="C30" s="106"/>
      <c r="D30" s="108"/>
      <c r="E30" s="108"/>
      <c r="F30" s="108"/>
      <c r="G30" s="106"/>
      <c r="H30" s="106"/>
      <c r="I30" s="106"/>
    </row>
    <row r="31" spans="1:9" s="92" customFormat="1" hidden="1" x14ac:dyDescent="0.25">
      <c r="C31" s="106"/>
      <c r="D31" s="108"/>
      <c r="E31" s="108"/>
      <c r="F31" s="108"/>
      <c r="G31" s="106"/>
      <c r="H31" s="106"/>
      <c r="I31" s="106"/>
    </row>
    <row r="32" spans="1:9" ht="13" hidden="1" x14ac:dyDescent="0.3">
      <c r="A32" s="7" t="s">
        <v>212</v>
      </c>
      <c r="C32" s="58"/>
      <c r="D32" s="78"/>
      <c r="G32" s="58"/>
      <c r="H32" s="58"/>
      <c r="I32" s="58"/>
    </row>
    <row r="33" spans="1:9" hidden="1" x14ac:dyDescent="0.25">
      <c r="A33" s="53" t="s">
        <v>73</v>
      </c>
      <c r="B33" s="55">
        <f>IF((B19&lt;&gt;"-"),ROUND(B28*B21,4),"Select County")</f>
        <v>41.437399999999997</v>
      </c>
      <c r="C33" s="58"/>
      <c r="D33" s="78"/>
      <c r="G33" s="58"/>
      <c r="H33" s="58"/>
      <c r="I33" s="58"/>
    </row>
    <row r="34" spans="1:9" ht="13" x14ac:dyDescent="0.3">
      <c r="A34" s="28" t="s">
        <v>240</v>
      </c>
      <c r="B34" s="55">
        <f>IF((B19&lt;&gt;"-"),ROUND(B28*B23,4),"Select County")</f>
        <v>10.359400000000001</v>
      </c>
      <c r="C34" s="58"/>
      <c r="D34" s="78"/>
      <c r="G34" s="58"/>
      <c r="H34" s="58"/>
      <c r="I34" s="58"/>
    </row>
    <row r="35" spans="1:9" x14ac:dyDescent="0.25">
      <c r="C35" s="58"/>
      <c r="D35" s="78"/>
      <c r="G35" s="58"/>
      <c r="H35" s="58"/>
      <c r="I35" s="58"/>
    </row>
    <row r="36" spans="1:9" ht="13" hidden="1" x14ac:dyDescent="0.3">
      <c r="A36" s="7" t="s">
        <v>74</v>
      </c>
      <c r="B36" s="77">
        <v>0.01</v>
      </c>
      <c r="C36" s="58"/>
      <c r="G36" s="58"/>
      <c r="H36" s="58"/>
      <c r="I36" s="58"/>
    </row>
    <row r="37" spans="1:9" hidden="1" x14ac:dyDescent="0.25">
      <c r="A37" s="53" t="s">
        <v>199</v>
      </c>
      <c r="B37" s="76">
        <f>IF((B19&lt;&gt;"-"),B33*B36,"-")</f>
        <v>0.41437399999999996</v>
      </c>
      <c r="C37" s="58"/>
      <c r="G37" s="58"/>
      <c r="H37" s="58"/>
      <c r="I37" s="58"/>
    </row>
    <row r="38" spans="1:9" hidden="1" x14ac:dyDescent="0.25">
      <c r="A38" s="53" t="s">
        <v>75</v>
      </c>
      <c r="B38" s="76">
        <f>IF((B19&lt;&gt;"-"),B34*B36,"-")</f>
        <v>0.10359400000000001</v>
      </c>
      <c r="C38" s="58"/>
      <c r="G38" s="58"/>
      <c r="H38" s="58"/>
      <c r="I38" s="58"/>
    </row>
    <row r="39" spans="1:9" hidden="1" x14ac:dyDescent="0.25">
      <c r="C39" s="58"/>
      <c r="G39" s="58"/>
      <c r="H39" s="58"/>
      <c r="I39" s="58"/>
    </row>
    <row r="40" spans="1:9" ht="13" hidden="1" x14ac:dyDescent="0.3">
      <c r="A40" s="7" t="s">
        <v>79</v>
      </c>
      <c r="C40" s="58"/>
      <c r="G40" s="58"/>
      <c r="H40" s="58"/>
      <c r="I40" s="58"/>
    </row>
    <row r="41" spans="1:9" hidden="1" x14ac:dyDescent="0.25">
      <c r="A41" s="53" t="s">
        <v>76</v>
      </c>
      <c r="B41" s="55">
        <f>IF((B19&lt;&gt;"-"),B33+B37,"-")</f>
        <v>41.851773999999999</v>
      </c>
      <c r="C41" s="58"/>
      <c r="G41" s="58"/>
      <c r="H41" s="58"/>
      <c r="I41" s="58"/>
    </row>
    <row r="42" spans="1:9" hidden="1" x14ac:dyDescent="0.25">
      <c r="A42" s="53" t="s">
        <v>77</v>
      </c>
      <c r="B42" s="55">
        <f>IF((B19&lt;&gt;"-"),B34+B38,"-")</f>
        <v>10.462994</v>
      </c>
      <c r="C42" s="58"/>
      <c r="G42" s="58"/>
      <c r="H42" s="58"/>
      <c r="I42" s="58"/>
    </row>
    <row r="43" spans="1:9" hidden="1" x14ac:dyDescent="0.25">
      <c r="C43" s="58"/>
      <c r="G43" s="58"/>
      <c r="H43" s="58"/>
      <c r="I43" s="58"/>
    </row>
    <row r="44" spans="1:9" ht="13" hidden="1" x14ac:dyDescent="0.3">
      <c r="A44" s="7" t="s">
        <v>80</v>
      </c>
      <c r="B44" s="77">
        <v>0.05</v>
      </c>
      <c r="C44" s="58"/>
      <c r="G44" s="58"/>
      <c r="H44" s="58"/>
      <c r="I44" s="58"/>
    </row>
    <row r="45" spans="1:9" hidden="1" x14ac:dyDescent="0.25">
      <c r="A45" s="53" t="s">
        <v>199</v>
      </c>
      <c r="B45" s="76">
        <f>IF((B19&lt;&gt;"-"),B41*B44,"-")</f>
        <v>2.0925886999999999</v>
      </c>
      <c r="C45" s="58"/>
      <c r="G45" s="58"/>
      <c r="H45" s="58"/>
      <c r="I45" s="58"/>
    </row>
    <row r="46" spans="1:9" hidden="1" x14ac:dyDescent="0.25">
      <c r="A46" s="53" t="s">
        <v>75</v>
      </c>
      <c r="B46" s="76">
        <f>IF((B19&lt;&gt;"-"),B42*B44,"-")</f>
        <v>0.52314970000000005</v>
      </c>
      <c r="C46" s="58"/>
      <c r="G46" s="58"/>
      <c r="H46" s="58"/>
      <c r="I46" s="58"/>
    </row>
    <row r="47" spans="1:9" hidden="1" x14ac:dyDescent="0.25">
      <c r="C47" s="58"/>
      <c r="G47" s="58"/>
      <c r="H47" s="58"/>
      <c r="I47" s="58"/>
    </row>
    <row r="48" spans="1:9" ht="13" hidden="1" x14ac:dyDescent="0.3">
      <c r="A48" s="7" t="s">
        <v>81</v>
      </c>
      <c r="C48" s="58"/>
      <c r="G48" s="58"/>
      <c r="H48" s="58"/>
      <c r="I48" s="58"/>
    </row>
    <row r="49" spans="1:9" hidden="1" x14ac:dyDescent="0.25">
      <c r="A49" s="53" t="s">
        <v>76</v>
      </c>
      <c r="B49" s="55">
        <f>IF((B19&lt;&gt;"-"),B41+B45,"-")</f>
        <v>43.944362699999999</v>
      </c>
      <c r="C49" s="58"/>
      <c r="G49" s="58"/>
      <c r="H49" s="58"/>
      <c r="I49" s="58"/>
    </row>
    <row r="50" spans="1:9" hidden="1" x14ac:dyDescent="0.25">
      <c r="A50" s="53" t="s">
        <v>77</v>
      </c>
      <c r="B50" s="55">
        <f>IF((B19&lt;&gt;"-"),B42+B46,"-")</f>
        <v>10.9861437</v>
      </c>
      <c r="C50" s="58"/>
      <c r="G50" s="58"/>
      <c r="H50" s="58"/>
      <c r="I50" s="58"/>
    </row>
    <row r="51" spans="1:9" hidden="1" x14ac:dyDescent="0.25">
      <c r="C51" s="58"/>
      <c r="G51" s="58"/>
      <c r="H51" s="58"/>
      <c r="I51" s="58"/>
    </row>
    <row r="52" spans="1:9" ht="13" hidden="1" x14ac:dyDescent="0.3">
      <c r="A52" s="7" t="s">
        <v>87</v>
      </c>
      <c r="B52" s="77">
        <v>0.01</v>
      </c>
      <c r="C52" s="58"/>
      <c r="G52" s="58"/>
      <c r="H52" s="58"/>
      <c r="I52" s="58"/>
    </row>
    <row r="53" spans="1:9" hidden="1" x14ac:dyDescent="0.25">
      <c r="A53" s="53" t="s">
        <v>199</v>
      </c>
      <c r="B53" s="76">
        <f>IF((B19&lt;&gt;"-"),B49*B52,"-")</f>
        <v>0.439443627</v>
      </c>
      <c r="C53" s="58"/>
      <c r="G53" s="58"/>
      <c r="H53" s="58"/>
      <c r="I53" s="58"/>
    </row>
    <row r="54" spans="1:9" hidden="1" x14ac:dyDescent="0.25">
      <c r="A54" s="53" t="s">
        <v>75</v>
      </c>
      <c r="B54" s="76">
        <f>IF((B19&lt;&gt;"-"),B50*B52,"-")</f>
        <v>0.10986143699999999</v>
      </c>
      <c r="C54" s="58"/>
      <c r="G54" s="58"/>
      <c r="H54" s="58"/>
      <c r="I54" s="58"/>
    </row>
    <row r="55" spans="1:9" hidden="1" x14ac:dyDescent="0.25"/>
    <row r="56" spans="1:9" ht="13" hidden="1" x14ac:dyDescent="0.3">
      <c r="A56" s="7" t="s">
        <v>88</v>
      </c>
    </row>
    <row r="57" spans="1:9" hidden="1" x14ac:dyDescent="0.25">
      <c r="A57" s="53" t="s">
        <v>76</v>
      </c>
      <c r="B57" s="55">
        <f>IF((B19&lt;&gt;"-"),B49+B53,"Select County")</f>
        <v>44.383806327000002</v>
      </c>
    </row>
    <row r="58" spans="1:9" hidden="1" x14ac:dyDescent="0.25">
      <c r="A58" s="53" t="s">
        <v>77</v>
      </c>
      <c r="B58" s="55">
        <f>IF((B19&lt;&gt;"-"),B50+B54,"Select County")</f>
        <v>11.096005136999999</v>
      </c>
    </row>
    <row r="59" spans="1:9" hidden="1" x14ac:dyDescent="0.25"/>
    <row r="60" spans="1:9" hidden="1" x14ac:dyDescent="0.25"/>
  </sheetData>
  <sheetProtection algorithmName="SHA-512" hashValue="rQ+KuMM2sUiN+mFDQ4oPfXYccgGNxfW3m4MIbqGgDMr/KZTo1TxO7dqBGlEBL6Sx5yXshH6MtteGrlkY5BKNUQ==" saltValue="V1f2PPm7Avc3Rxc0qjHTRg==" spinCount="100000" sheet="1" objects="1" scenarios="1"/>
  <phoneticPr fontId="2" type="noConversion"/>
  <dataValidations xWindow="549" yWindow="529" count="26">
    <dataValidation allowBlank="1" showInputMessage="1" showErrorMessage="1" prompt="Total Costs for Staffing per Hour formula is equal to Total Individual Staffing Amount from Direct Staffing sheet" sqref="B4" xr:uid="{00000000-0002-0000-0600-000000000000}"/>
    <dataValidation allowBlank="1" showInputMessage="1" showErrorMessage="1" prompt="Direct Staffing Rate Calculation formula is equal to Total Costs for Staffing per Hour" sqref="D4" xr:uid="{00000000-0002-0000-0600-000001000000}"/>
    <dataValidation allowBlank="1" showInputMessage="1" showErrorMessage="1" prompt="Program Support Hourly Standard formula is equal to Program Plan Support Percentage from Program Plan Support sheet" sqref="B7" xr:uid="{00000000-0002-0000-0600-000002000000}"/>
    <dataValidation allowBlank="1" showInputMessage="1" showErrorMessage="1" prompt="Program Support Rate Calculation formula is Program Support Hourly Standard times Direct Staffing Rate" sqref="D7" xr:uid="{00000000-0002-0000-0600-000003000000}"/>
    <dataValidation allowBlank="1" showInputMessage="1" showErrorMessage="1" prompt="Total Benefit Percentage formula is equal to Employee Related Expense Percentage from Emp. Related Exp. sheet" sqref="B10" xr:uid="{00000000-0002-0000-0600-000004000000}"/>
    <dataValidation allowBlank="1" showInputMessage="1" showErrorMessage="1" prompt="Employee Related Expenses Rate Calculation formula is Total Benefit Percentage times (Direct Staffing Rate + Program Support Rate)" sqref="D10" xr:uid="{00000000-0002-0000-0600-000005000000}"/>
    <dataValidation allowBlank="1" showInputMessage="1" showErrorMessage="1" prompt="Client Programming and Supports Standard formula is equal to Client Programming and Supports Percentage from Client Programming &amp; Supports sheet" sqref="B13" xr:uid="{00000000-0002-0000-0600-000006000000}"/>
    <dataValidation allowBlank="1" showInputMessage="1" showErrorMessage="1" prompt="Client Programming and Supports Rate Calculation formula is (Direct Staffing Rate + Prgram Support Rate + Employee Related Expenses Rate) times Client Programming and Supports Standard" sqref="D13" xr:uid="{00000000-0002-0000-0600-000007000000}"/>
    <dataValidation allowBlank="1" showInputMessage="1" showErrorMessage="1" prompt="Total Program Related Expenses formula is equal to Program Related Expenses from Program Related Expenses sheet" sqref="B16:B17" xr:uid="{00000000-0002-0000-0600-000008000000}"/>
    <dataValidation allowBlank="1" showInputMessage="1" showErrorMessage="1" prompt="Program Related Expenses Rate formula is Total Hourly Rate minus (Direct Staffing Rate + Program Support Rate + Employee Related Expenses Rate + Client Programming and Supports Rate)" sqref="D16:D17" xr:uid="{00000000-0002-0000-0600-000009000000}"/>
    <dataValidation allowBlank="1" showInputMessage="1" showErrorMessage="1" prompt="Hourly Rate formula is equal to Hourly Rate Calculation" sqref="B21" xr:uid="{00000000-0002-0000-0600-00000A000000}"/>
    <dataValidation allowBlank="1" showInputMessage="1" showErrorMessage="1" prompt="Hourly Rate Calculation formula is (Direct Staffing Rate + Program Support Rate + Employee Related Expenses Rate + Client Programming and Supports Rate) divided by (1 minus Total Program Related Expenses)" sqref="D21" xr:uid="{00000000-0002-0000-0600-00000B000000}"/>
    <dataValidation allowBlank="1" showInputMessage="1" showErrorMessage="1" prompt="15 Minute Unit Rate formula is Hourly Rate divided by 4" sqref="B23:B24" xr:uid="{00000000-0002-0000-0600-00000C000000}"/>
    <dataValidation allowBlank="1" showInputMessage="1" showErrorMessage="1" prompt="Budget Neutrality Rate" sqref="B18 B28" xr:uid="{00000000-0002-0000-0600-00000D000000}"/>
    <dataValidation allowBlank="1" showInputMessage="1" showErrorMessage="1" prompt="Hourly Budget Neutrality formula is Hourly Rate multiplied by the Budget Neutrality Rate" sqref="B29" xr:uid="{00000000-0002-0000-0600-00000E000000}"/>
    <dataValidation allowBlank="1" showInputMessage="1" showErrorMessage="1" prompt="Original Total Hourly Rate formula is Hourly Rate plus Hourly Budget Neutrality" sqref="B33" xr:uid="{00000000-0002-0000-0600-00000F000000}"/>
    <dataValidation allowBlank="1" showInputMessage="1" showErrorMessage="1" prompt="Original Total 15 Minute Rate formula is 15 Minute Rate plus 15 Minute Budget Neutrality" sqref="B34" xr:uid="{00000000-0002-0000-0600-000010000000}"/>
    <dataValidation allowBlank="1" showInputMessage="1" showErrorMessage="1" prompt="G&amp;A Rate Rate Calculation formula is Total Unit Rate minus the sum of (Staffing per Unit Rate plus Program Support Rate plus Employee Related Expense Rate plus Client Programming and Supports Rate plus Program Facility Rate)" sqref="D18" xr:uid="{00000000-0002-0000-0600-000011000000}"/>
    <dataValidation allowBlank="1" showInputMessage="1" showErrorMessage="1" prompt="Unit Regional Variance formula is Unit Rate multiplied by the appropriate Regional Variance Factor" sqref="B19" xr:uid="{00000000-0002-0000-0600-000012000000}"/>
    <dataValidation allowBlank="1" showInputMessage="1" showErrorMessage="1" prompt="Post COLA Total 15 Minute Rate formula is Original Total Rate Hourly Rate plus Hourly Cost of Living Adjustment" sqref="B42 B50 B58" xr:uid="{00000000-0002-0000-0600-000013000000}"/>
    <dataValidation allowBlank="1" showInputMessage="1" showErrorMessage="1" prompt="Post COLA Tota lHourly Rate formula is Original Total Rate Hourly Rate plus Hourly Cost of Living Adjustment" sqref="B41 B49 B57" xr:uid="{00000000-0002-0000-0600-000014000000}"/>
    <dataValidation allowBlank="1" showInputMessage="1" showErrorMessage="1" prompt="Hourly Cost of Living Adjustment formula is Original Total Hourly Rate multiplied by the COLA" sqref="B53 B37 B45" xr:uid="{00000000-0002-0000-0600-000015000000}"/>
    <dataValidation allowBlank="1" showInputMessage="1" showErrorMessage="1" prompt="15 Minute Cost of Living Adjustment formula is Original Total 15 Minute Unit Rate multiplied by the COLA" sqref="B38 B54 B46" xr:uid="{00000000-0002-0000-0600-000016000000}"/>
    <dataValidation allowBlank="1" showInputMessage="1" showErrorMessage="1" prompt="4/1/2014 COLA" sqref="B36 B44 B52" xr:uid="{00000000-0002-0000-0600-000017000000}"/>
    <dataValidation allowBlank="1" showInputMessage="1" showErrorMessage="1" prompt="15 Minute Budget Neutrality formula is 15 Minute  Rate multiplied by the Budget Neutrality Rate" sqref="B30" xr:uid="{00000000-0002-0000-0600-000018000000}"/>
    <dataValidation allowBlank="1" showInputMessage="1" showErrorMessage="1" prompt="Nature of Service formula is equal to Nature of Service from Direct Staffing sheet" sqref="B26" xr:uid="{00000000-0002-0000-0600-000019000000}"/>
  </dataValidations>
  <pageMargins left="0.75" right="0.75" top="1.37" bottom="1" header="0.5" footer="0.5"/>
  <pageSetup scale="82" orientation="portrait" r:id="rId1"/>
  <headerFooter alignWithMargins="0">
    <oddHeader>&amp;C&amp;G</oddHeader>
    <oddFooter>&amp;LDWRS Draft framework for Personal Support - &amp;A&amp;R&amp;P</oddFooter>
  </headerFooter>
  <ignoredErrors>
    <ignoredError sqref="D27"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C24"/>
  <sheetViews>
    <sheetView topLeftCell="A5" workbookViewId="0">
      <selection activeCell="F42" sqref="F42"/>
    </sheetView>
  </sheetViews>
  <sheetFormatPr defaultRowHeight="12.5" x14ac:dyDescent="0.25"/>
  <cols>
    <col min="1" max="1" width="10.1796875" bestFit="1" customWidth="1"/>
    <col min="2" max="2" width="54.453125" customWidth="1"/>
  </cols>
  <sheetData>
    <row r="3" spans="1:3" ht="30" customHeight="1" x14ac:dyDescent="0.25"/>
    <row r="5" spans="1:3" x14ac:dyDescent="0.25">
      <c r="A5" t="s">
        <v>69</v>
      </c>
      <c r="B5" t="s">
        <v>70</v>
      </c>
    </row>
    <row r="6" spans="1:3" x14ac:dyDescent="0.25">
      <c r="A6" s="56">
        <v>41640</v>
      </c>
      <c r="B6" t="s">
        <v>71</v>
      </c>
      <c r="C6" t="s">
        <v>84</v>
      </c>
    </row>
    <row r="7" spans="1:3" x14ac:dyDescent="0.25">
      <c r="A7" s="56">
        <v>41709</v>
      </c>
      <c r="B7" t="s">
        <v>72</v>
      </c>
      <c r="C7" t="s">
        <v>85</v>
      </c>
    </row>
    <row r="8" spans="1:3" x14ac:dyDescent="0.25">
      <c r="A8" s="56">
        <v>41808</v>
      </c>
      <c r="B8" t="s">
        <v>78</v>
      </c>
      <c r="C8" t="s">
        <v>86</v>
      </c>
    </row>
    <row r="9" spans="1:3" x14ac:dyDescent="0.25">
      <c r="A9" s="56">
        <v>42164</v>
      </c>
      <c r="B9" s="57" t="s">
        <v>82</v>
      </c>
      <c r="C9" t="s">
        <v>83</v>
      </c>
    </row>
    <row r="10" spans="1:3" x14ac:dyDescent="0.25">
      <c r="A10" s="56">
        <v>42887</v>
      </c>
      <c r="B10" s="82" t="s">
        <v>220</v>
      </c>
      <c r="C10" s="83" t="s">
        <v>200</v>
      </c>
    </row>
    <row r="11" spans="1:3" x14ac:dyDescent="0.25">
      <c r="A11" s="56">
        <v>43282</v>
      </c>
      <c r="B11" s="83" t="s">
        <v>213</v>
      </c>
      <c r="C11" s="83" t="s">
        <v>214</v>
      </c>
    </row>
    <row r="12" spans="1:3" x14ac:dyDescent="0.25">
      <c r="A12" s="56">
        <v>43466</v>
      </c>
      <c r="B12" t="s">
        <v>215</v>
      </c>
      <c r="C12" s="83" t="s">
        <v>216</v>
      </c>
    </row>
    <row r="13" spans="1:3" x14ac:dyDescent="0.25">
      <c r="A13" s="56">
        <v>43831</v>
      </c>
      <c r="B13" s="83" t="s">
        <v>218</v>
      </c>
      <c r="C13" s="83" t="s">
        <v>217</v>
      </c>
    </row>
    <row r="14" spans="1:3" x14ac:dyDescent="0.25">
      <c r="A14" s="56">
        <v>43831</v>
      </c>
      <c r="B14" s="83" t="s">
        <v>221</v>
      </c>
      <c r="C14" s="83" t="s">
        <v>219</v>
      </c>
    </row>
    <row r="15" spans="1:3" x14ac:dyDescent="0.25">
      <c r="A15" s="56">
        <v>44197</v>
      </c>
      <c r="B15" t="s">
        <v>241</v>
      </c>
      <c r="C15" s="83" t="s">
        <v>242</v>
      </c>
    </row>
    <row r="16" spans="1:3" x14ac:dyDescent="0.25">
      <c r="A16" s="56">
        <v>44378</v>
      </c>
      <c r="B16" t="s">
        <v>241</v>
      </c>
      <c r="C16" s="83" t="s">
        <v>243</v>
      </c>
    </row>
    <row r="17" spans="1:3" ht="37.5" x14ac:dyDescent="0.25">
      <c r="A17" s="56">
        <v>44562</v>
      </c>
      <c r="B17" s="57" t="s">
        <v>245</v>
      </c>
      <c r="C17" s="83" t="s">
        <v>246</v>
      </c>
    </row>
    <row r="18" spans="1:3" x14ac:dyDescent="0.25">
      <c r="A18" s="56">
        <v>44720</v>
      </c>
      <c r="B18" t="s">
        <v>247</v>
      </c>
      <c r="C18" s="83" t="s">
        <v>248</v>
      </c>
    </row>
    <row r="19" spans="1:3" x14ac:dyDescent="0.25">
      <c r="A19" s="56">
        <v>44844</v>
      </c>
      <c r="B19" t="s">
        <v>241</v>
      </c>
      <c r="C19" s="83" t="s">
        <v>249</v>
      </c>
    </row>
    <row r="20" spans="1:3" x14ac:dyDescent="0.25">
      <c r="A20" s="56">
        <v>45246</v>
      </c>
      <c r="B20" t="s">
        <v>251</v>
      </c>
      <c r="C20" s="83" t="s">
        <v>252</v>
      </c>
    </row>
    <row r="21" spans="1:3" x14ac:dyDescent="0.25">
      <c r="A21" s="56">
        <v>45631</v>
      </c>
      <c r="B21" t="s">
        <v>253</v>
      </c>
      <c r="C21" s="83" t="s">
        <v>254</v>
      </c>
    </row>
    <row r="22" spans="1:3" x14ac:dyDescent="0.25">
      <c r="A22" s="56">
        <v>45896</v>
      </c>
      <c r="B22" t="s">
        <v>241</v>
      </c>
      <c r="C22" s="83" t="s">
        <v>255</v>
      </c>
    </row>
    <row r="23" spans="1:3" x14ac:dyDescent="0.25">
      <c r="A23" s="56">
        <v>45902</v>
      </c>
      <c r="B23" t="s">
        <v>256</v>
      </c>
      <c r="C23" s="83" t="s">
        <v>255</v>
      </c>
    </row>
    <row r="24" spans="1:3" x14ac:dyDescent="0.25">
      <c r="A24" s="56">
        <v>46073</v>
      </c>
      <c r="B24" s="83" t="s">
        <v>257</v>
      </c>
      <c r="C24" s="83" t="s">
        <v>258</v>
      </c>
    </row>
  </sheetData>
  <sheetProtection algorithmName="SHA-512" hashValue="ZznQl4MrfKPCKi4VQRzR1Avr6yigeutsbKhrxUj0ZX370gpbpG62kgvaunTczT1p71crC/hE2PlQUueSwfLmaw==" saltValue="V1O/oAeDMhbQfigzl8tt+A==" spinCount="100000" sheet="1" objects="1" scenarios="1"/>
  <phoneticPr fontId="1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ategory_x002d_Req xmlns="39dc04e4-1dc7-4207-b25c-d7db9724c689">MnSP R22.6</Category_x002d_Req>
    <Sub_x0020_category_x002d_req_x003a_ xmlns="39dc04e4-1dc7-4207-b25c-d7db9724c689">Frameworks</Sub_x0020_category_x002d_req_x003a_>
    <_dlc_DocId xmlns="0cdeeaad-74a8-4021-893f-c7b31297a14c">S2EJPDAADAY4-1521811817-575</_dlc_DocId>
    <_dlc_DocIdUrl xmlns="0cdeeaad-74a8-4021-893f-c7b31297a14c">
      <Url>https://workplace/cc/MnSPA/_layouts/15/DocIdRedir.aspx?ID=S2EJPDAADAY4-1521811817-575</Url>
      <Description>S2EJPDAADAY4-1521811817-575</Description>
    </_dlc_DocIdUrl>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5.xml><?xml version="1.0" encoding="utf-8"?>
<ct:contentTypeSchema xmlns:ct="http://schemas.microsoft.com/office/2006/metadata/contentType" xmlns:ma="http://schemas.microsoft.com/office/2006/metadata/properties/metaAttributes" ct:_="" ma:_="" ma:contentTypeName="Document" ma:contentTypeID="0x010100162A03CF163030488AA007497FCFE82D" ma:contentTypeVersion="3" ma:contentTypeDescription="Create a new document." ma:contentTypeScope="" ma:versionID="caf600041b5895cf1dc2bdecad897c66">
  <xsd:schema xmlns:xsd="http://www.w3.org/2001/XMLSchema" xmlns:xs="http://www.w3.org/2001/XMLSchema" xmlns:p="http://schemas.microsoft.com/office/2006/metadata/properties" xmlns:ns2="39dc04e4-1dc7-4207-b25c-d7db9724c689" xmlns:ns3="0cdeeaad-74a8-4021-893f-c7b31297a14c" targetNamespace="http://schemas.microsoft.com/office/2006/metadata/properties" ma:root="true" ma:fieldsID="111228701334d912b2ecc02ae36940fc" ns2:_="" ns3:_="">
    <xsd:import namespace="39dc04e4-1dc7-4207-b25c-d7db9724c689"/>
    <xsd:import namespace="0cdeeaad-74a8-4021-893f-c7b31297a14c"/>
    <xsd:element name="properties">
      <xsd:complexType>
        <xsd:sequence>
          <xsd:element name="documentManagement">
            <xsd:complexType>
              <xsd:all>
                <xsd:element ref="ns2:Category_x002d_Req"/>
                <xsd:element ref="ns2:Sub_x0020_category_x002d_req_x003a_" minOccurs="0"/>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dc04e4-1dc7-4207-b25c-d7db9724c689" elementFormDefault="qualified">
    <xsd:import namespace="http://schemas.microsoft.com/office/2006/documentManagement/types"/>
    <xsd:import namespace="http://schemas.microsoft.com/office/infopath/2007/PartnerControls"/>
    <xsd:element name="Category_x002d_Req" ma:index="8" ma:displayName="Category-Req" ma:description="Enter the category for your document" ma:format="Dropdown" ma:internalName="Category_x002d_Req">
      <xsd:simpleType>
        <xsd:restriction base="dms:Choice">
          <xsd:enumeration value="No Category"/>
          <xsd:enumeration value="MnCHOICES and RMS R14.3"/>
          <xsd:enumeration value="MnCHOICES and RMS R14.4"/>
          <xsd:enumeration value="MnCHOICES and RMS R15.1"/>
          <xsd:enumeration value="MnCHOICES and RMS R15.2"/>
          <xsd:enumeration value="MnCHOICES and RMS R15.3"/>
          <xsd:enumeration value="MnCHOICES and RMS R15.4"/>
          <xsd:enumeration value="MnCHOICES and RMS R16.1"/>
          <xsd:enumeration value="MnCHOICES and RMS R16.2"/>
          <xsd:enumeration value="MnCHOICES and RMS R16.3"/>
          <xsd:enumeration value="MnCHOICES and RMS R16.4"/>
          <xsd:enumeration value="MnCHOICES and RMS R17.1"/>
          <xsd:enumeration value="MnCHOICES and RMS R17.2"/>
          <xsd:enumeration value="MnCHOICES and RMS R17.3"/>
          <xsd:enumeration value="MnCHOICES and RMS R17.4"/>
          <xsd:enumeration value="MnCHOICES and RMS R18.1"/>
          <xsd:enumeration value="MnCHOICES and RMS R18.2"/>
          <xsd:enumeration value="MnCHOICES and RMS R18.3"/>
          <xsd:enumeration value="MnCHOICES and RMS R18.4"/>
          <xsd:enumeration value="MnCHOICES and RMS R18.5"/>
          <xsd:enumeration value="MnCHOICES and RMS R18.6"/>
          <xsd:enumeration value="MnCHOICES and RMS R18.7"/>
          <xsd:enumeration value="MnCHOICES and RMS R19.1"/>
          <xsd:enumeration value="MnCHOICES and RMS R19.2"/>
          <xsd:enumeration value="MnCHOICES and RMS R19.3"/>
          <xsd:enumeration value="MnCHOICES and RMS R19.4"/>
          <xsd:enumeration value="MnCHOICES and RMS R20.1"/>
          <xsd:enumeration value="MnCHOICES and RMS R20.2"/>
          <xsd:enumeration value="MnCHOICES and RMS R20.3"/>
          <xsd:enumeration value="MnCHOICES and RMS R20.4"/>
          <xsd:enumeration value="MnCHOICES and RMS R20.5"/>
          <xsd:enumeration value="MnCHOICES and RMS R20.6"/>
          <xsd:enumeration value="MnCHOICES and RMS R20.7"/>
          <xsd:enumeration value="MnCHOICES and RMS R20.8"/>
          <xsd:enumeration value="MnCHOICES and RMS R20.9"/>
          <xsd:enumeration value="MnCHOICES and RMS R20.10"/>
          <xsd:enumeration value="MnCHOICES and RMS R20.11"/>
          <xsd:enumeration value="MnCHOICES and RMS R20.12"/>
          <xsd:enumeration value="MnCHOICES and RMS R20.12.1"/>
          <xsd:enumeration value="MnCHOICES and RMS R20.12.6"/>
          <xsd:enumeration value="MnCHOICES and RMS R20.13"/>
          <xsd:enumeration value="MnCHOICES and RMS R20.14"/>
          <xsd:enumeration value="MnCHOICES and RMS R21.1"/>
          <xsd:enumeration value="MnCHOICES and RMS R21.2"/>
          <xsd:enumeration value="MnCHOICES and RMS R21.3"/>
          <xsd:enumeration value="MnCHOICES and RMS R21.4"/>
          <xsd:enumeration value="MnSP R14.3"/>
          <xsd:enumeration value="MnSP R14.4"/>
          <xsd:enumeration value="MnSP R15.1"/>
          <xsd:enumeration value="MnSP R15.2"/>
          <xsd:enumeration value="MnSP R15.3"/>
          <xsd:enumeration value="MnSP R15.4"/>
          <xsd:enumeration value="MnSP R16.1"/>
          <xsd:enumeration value="MnSP R16.2"/>
          <xsd:enumeration value="MnSP R16.3"/>
          <xsd:enumeration value="MnSP R16.4"/>
          <xsd:enumeration value="MnSP R17.1"/>
          <xsd:enumeration value="MnSP R17.2"/>
          <xsd:enumeration value="MnSP R17.3"/>
          <xsd:enumeration value="MnSP R17.4"/>
          <xsd:enumeration value="MnSP R18.1"/>
          <xsd:enumeration value="MnSP R18.2"/>
          <xsd:enumeration value="MnSP R18.3"/>
          <xsd:enumeration value="MnSP R18.4"/>
          <xsd:enumeration value="MnSP R18.5"/>
          <xsd:enumeration value="MnSP R18.6"/>
          <xsd:enumeration value="MnSP R18.7"/>
          <xsd:enumeration value="MnSP R18.8"/>
          <xsd:enumeration value="MnSP R19.1"/>
          <xsd:enumeration value="MnSP R19.2"/>
          <xsd:enumeration value="MnSP R19.3"/>
          <xsd:enumeration value="MnSP R19.4"/>
          <xsd:enumeration value="MnSP R20.1"/>
          <xsd:enumeration value="MnSP R20.2"/>
          <xsd:enumeration value="MnSP R20.3"/>
          <xsd:enumeration value="MnSP R20.4"/>
          <xsd:enumeration value="MnSP R20.6"/>
          <xsd:enumeration value="MnSP R20.8"/>
          <xsd:enumeration value="MnSP R20.10"/>
          <xsd:enumeration value="MnSP R20.12"/>
          <xsd:enumeration value="MnSP R21.1"/>
          <xsd:enumeration value="MnSP R21.12"/>
          <xsd:enumeration value="MnSP R21.2"/>
          <xsd:enumeration value="MnSP R21.3"/>
          <xsd:enumeration value="MnSP R21.4"/>
          <xsd:enumeration value="MnSP R21.6"/>
          <xsd:enumeration value="MnSP R21.9"/>
          <xsd:enumeration value="MnSP R22.6"/>
          <xsd:enumeration value="MnSP R22.12"/>
        </xsd:restriction>
      </xsd:simpleType>
    </xsd:element>
    <xsd:element name="Sub_x0020_category_x002d_req_x003a_" ma:index="9" nillable="true" ma:displayName="Sub category-req:" ma:description="Enter the subcategory for the document" ma:format="Dropdown" ma:internalName="Sub_x0020_category_x002d_req_x003a_">
      <xsd:simpleType>
        <xsd:restriction base="dms:Choice">
          <xsd:enumeration value="MnCHOICES and RMS"/>
          <xsd:enumeration value="MnSPA"/>
          <xsd:enumeration value="Data"/>
          <xsd:enumeration value="Frameworks"/>
          <xsd:enumeration value="Supporting Documentation"/>
          <xsd:enumeration value="Wireframes"/>
        </xsd:restriction>
      </xsd:simpleType>
    </xsd:element>
  </xsd:schema>
  <xsd:schema xmlns:xsd="http://www.w3.org/2001/XMLSchema" xmlns:xs="http://www.w3.org/2001/XMLSchema" xmlns:dms="http://schemas.microsoft.com/office/2006/documentManagement/types" xmlns:pc="http://schemas.microsoft.com/office/infopath/2007/PartnerControls" targetNamespace="0cdeeaad-74a8-4021-893f-c7b31297a14c"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7EB7F8-8D09-4BB4-AE9F-BC2A0CCCA04C}">
  <ds:schemaRefs>
    <ds:schemaRef ds:uri="http://schemas.microsoft.com/office/2006/documentManagement/types"/>
    <ds:schemaRef ds:uri="http://schemas.microsoft.com/office/2006/metadata/properties"/>
    <ds:schemaRef ds:uri="http://purl.org/dc/elements/1.1/"/>
    <ds:schemaRef ds:uri="0cdeeaad-74a8-4021-893f-c7b31297a14c"/>
    <ds:schemaRef ds:uri="39dc04e4-1dc7-4207-b25c-d7db9724c689"/>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C17EA3A-C936-4E1F-A584-23BADF0105C5}">
  <ds:schemaRefs>
    <ds:schemaRef ds:uri="http://schemas.microsoft.com/office/2006/metadata/longProperties"/>
  </ds:schemaRefs>
</ds:datastoreItem>
</file>

<file path=customXml/itemProps3.xml><?xml version="1.0" encoding="utf-8"?>
<ds:datastoreItem xmlns:ds="http://schemas.openxmlformats.org/officeDocument/2006/customXml" ds:itemID="{6DD60330-322E-434F-85B4-996924B33E4E}">
  <ds:schemaRefs>
    <ds:schemaRef ds:uri="http://schemas.microsoft.com/sharepoint/v3/contenttype/forms"/>
  </ds:schemaRefs>
</ds:datastoreItem>
</file>

<file path=customXml/itemProps4.xml><?xml version="1.0" encoding="utf-8"?>
<ds:datastoreItem xmlns:ds="http://schemas.openxmlformats.org/officeDocument/2006/customXml" ds:itemID="{9D0F1E1B-0D5E-4BA3-BCBF-4029A9FC3644}">
  <ds:schemaRefs>
    <ds:schemaRef ds:uri="http://schemas.microsoft.com/sharepoint/events"/>
  </ds:schemaRefs>
</ds:datastoreItem>
</file>

<file path=customXml/itemProps5.xml><?xml version="1.0" encoding="utf-8"?>
<ds:datastoreItem xmlns:ds="http://schemas.openxmlformats.org/officeDocument/2006/customXml" ds:itemID="{63A8D7DD-7C08-4847-9208-45E80E4C8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dc04e4-1dc7-4207-b25c-d7db9724c689"/>
    <ds:schemaRef ds:uri="0cdeeaad-74a8-4021-893f-c7b31297a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Direct Staffing</vt:lpstr>
      <vt:lpstr>Program Plan Support</vt:lpstr>
      <vt:lpstr>Emp. Related Exp.</vt:lpstr>
      <vt:lpstr>Client Programming &amp; Supports</vt:lpstr>
      <vt:lpstr>Program Related Expenses</vt:lpstr>
      <vt:lpstr>Regional Variance Factor</vt:lpstr>
      <vt:lpstr>IHS wo Training Rate Framework</vt:lpstr>
      <vt:lpstr>Version</vt:lpstr>
      <vt:lpstr>Budget_Neutrality</vt:lpstr>
      <vt:lpstr>columntitleregion1.b9.d15.1</vt:lpstr>
      <vt:lpstr>Customization</vt:lpstr>
      <vt:lpstr>DirectStaff</vt:lpstr>
      <vt:lpstr>'Direct Staffing'!Print_Area</vt:lpstr>
      <vt:lpstr>Relief_Staff</vt:lpstr>
      <vt:lpstr>Supervision</vt:lpstr>
      <vt:lpstr>TotalStaffing</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Individualized Home Support without Training 15Min v16</dc:title>
  <dc:creator>pwmfb67</dc:creator>
  <cp:lastModifiedBy>Anderson, Brigette (She/Her/Hers) (DHS)</cp:lastModifiedBy>
  <cp:lastPrinted>2010-09-28T21:33:04Z</cp:lastPrinted>
  <dcterms:created xsi:type="dcterms:W3CDTF">2009-10-20T14:58:44Z</dcterms:created>
  <dcterms:modified xsi:type="dcterms:W3CDTF">2026-03-25T21:24:34Z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0x010100162A03CF163030488AA007497FCFE82D</vt:lpwstr>
  </property>
  <property fmtid="{D5CDD505-2E9C-101B-9397-08002B2CF9AE}" pid="4" name="ServiceType">
    <vt:lpwstr>2013 Frameworks</vt:lpwstr>
  </property>
  <property fmtid="{D5CDD505-2E9C-101B-9397-08002B2CF9AE}" pid="5" name="Cat:">
    <vt:lpwstr>2014 Version 2 -4/1 COLA Updates</vt:lpwstr>
  </property>
  <property fmtid="{D5CDD505-2E9C-101B-9397-08002B2CF9AE}" pid="6" name="_dlc_DocId">
    <vt:lpwstr>S2EJPDAADAY4-1521811817-575</vt:lpwstr>
  </property>
  <property fmtid="{D5CDD505-2E9C-101B-9397-08002B2CF9AE}" pid="7" name="_dlc_DocIdItemGuid">
    <vt:lpwstr>16b63661-e45a-4dcb-8bbb-de3dc651d626</vt:lpwstr>
  </property>
  <property fmtid="{D5CDD505-2E9C-101B-9397-08002B2CF9AE}" pid="8" name="_dlc_DocIdUrl">
    <vt:lpwstr>https://workplace/cc/MnSPA/_layouts/15/DocIdRedir.aspx?ID=S2EJPDAADAY4-1521811817-575, S2EJPDAADAY4-1521811817-575</vt:lpwstr>
  </property>
</Properties>
</file>