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C:\Users\pwcws57\Desktop\Frameworks to Art\Residential\"/>
    </mc:Choice>
  </mc:AlternateContent>
  <bookViews>
    <workbookView xWindow="0" yWindow="0" windowWidth="25200" windowHeight="12000" tabRatio="813"/>
  </bookViews>
  <sheets>
    <sheet name="Direct Staffing" sheetId="10" r:id="rId1"/>
    <sheet name="Employee Related Expenses" sheetId="3" r:id="rId2"/>
    <sheet name="Client Programming &amp; Supports" sheetId="5" r:id="rId3"/>
    <sheet name="Program Related Expenses" sheetId="6" r:id="rId4"/>
    <sheet name="Regional Variance Factor" sheetId="12" r:id="rId5"/>
    <sheet name="Rate Totals" sheetId="9" r:id="rId6"/>
  </sheets>
  <definedNames>
    <definedName name="_xlnm._FilterDatabase" localSheetId="0" hidden="1">'Direct Staffing'!$A$10:$C$11</definedName>
    <definedName name="Budget_Neutrality">'Rate Totals'!$A$20:$B$21</definedName>
    <definedName name="columntitleregion1.b30.g36.1">'Direct Staffing'!$A$30:$E$32</definedName>
    <definedName name="Customization">'Direct Staffing'!$A$29:$E$32</definedName>
    <definedName name="Individual_Remote">'Direct Staffing'!#REF!</definedName>
    <definedName name="IndividualAmountForRemoteStaff">'Direct Staffing'!#REF!</definedName>
    <definedName name="IndividualAmountForSharedStaff">'Direct Staffing'!$A$13:$E$15</definedName>
    <definedName name="IndividualOnsiteStaff">'Direct Staffing'!$A$17:$E$19</definedName>
    <definedName name="LPN">'Direct Staffing'!#REF!</definedName>
    <definedName name="_xlnm.Print_Area" localSheetId="2">'Client Programming &amp; Supports'!$A$1:$C$7</definedName>
    <definedName name="_xlnm.Print_Area" localSheetId="1">'Employee Related Expenses'!$A$1:$E$26</definedName>
    <definedName name="_xlnm.Print_Area" localSheetId="3">'Program Related Expenses'!$A$1:$E$16</definedName>
    <definedName name="_xlnm.Print_Area" localSheetId="5">'Rate Totals'!$A$1:$D$20</definedName>
    <definedName name="ReliefStaff">'Direct Staffing'!$A$34:$E$36</definedName>
    <definedName name="RemoteStaff">'Direct Staffing'!#REF!</definedName>
    <definedName name="RN">'Direct Staffing'!#REF!</definedName>
    <definedName name="SharedOnsiteStaff">'Direct Staffing'!$A$9:$E$11</definedName>
    <definedName name="Step_11._Calculate_total_staffing">'Direct Staffing'!$A$40:$C$41</definedName>
    <definedName name="Supervision">'Direct Staffing'!$A$25:$E$27</definedName>
    <definedName name="titleregion1.B5.G7.1">'Direct Staffing'!$A$10:$C$11</definedName>
    <definedName name="titleregion3.b25.G27.1">'Direct Staffing'!$A$18:$E$19</definedName>
    <definedName name="TotalRemoteStaff">'Direct Staffing'!#REF!</definedName>
    <definedName name="TotalStaffing">'Direct Staffing'!$A$40:$C$41</definedName>
    <definedName name="Transportation">#REF!</definedName>
  </definedNames>
  <calcPr calcId="162913"/>
</workbook>
</file>

<file path=xl/calcChain.xml><?xml version="1.0" encoding="utf-8"?>
<calcChain xmlns="http://schemas.openxmlformats.org/spreadsheetml/2006/main">
  <c r="E11" i="10" l="1"/>
  <c r="B15" i="10"/>
  <c r="D31" i="10"/>
  <c r="E31" i="10"/>
  <c r="D27" i="10"/>
  <c r="E27" i="10"/>
  <c r="C7" i="10"/>
  <c r="C19" i="10" s="1"/>
  <c r="E19" i="10" s="1"/>
  <c r="C23" i="10"/>
  <c r="E23" i="10"/>
  <c r="A15" i="10"/>
  <c r="D15" i="10" s="1"/>
  <c r="B7" i="12"/>
  <c r="B16" i="9" s="1"/>
  <c r="B5" i="12"/>
  <c r="B10" i="9"/>
  <c r="D10" i="9"/>
  <c r="E13" i="6"/>
  <c r="E6" i="6"/>
  <c r="E16" i="6"/>
  <c r="B13" i="9"/>
  <c r="C19" i="3"/>
  <c r="B7" i="9"/>
  <c r="B23" i="9" l="1"/>
  <c r="B31" i="9"/>
  <c r="B21" i="9"/>
  <c r="B33" i="9"/>
  <c r="D16" i="9"/>
  <c r="B26" i="9"/>
  <c r="B36" i="9"/>
  <c r="D18" i="9"/>
  <c r="B18" i="9" s="1"/>
  <c r="B28" i="9"/>
  <c r="B38" i="9"/>
  <c r="E36" i="10"/>
  <c r="E37" i="10" s="1"/>
  <c r="C41" i="10"/>
  <c r="B4" i="9" s="1"/>
  <c r="D7" i="9" l="1"/>
  <c r="D4" i="9"/>
  <c r="E13" i="9" s="1"/>
  <c r="D13" i="9" s="1"/>
</calcChain>
</file>

<file path=xl/sharedStrings.xml><?xml version="1.0" encoding="utf-8"?>
<sst xmlns="http://schemas.openxmlformats.org/spreadsheetml/2006/main" count="317" uniqueCount="217">
  <si>
    <t>Direct Care Staffing:</t>
  </si>
  <si>
    <t xml:space="preserve">SHARED STAFFING </t>
  </si>
  <si>
    <t>Step 1. Determine wage for direct care worker</t>
  </si>
  <si>
    <t>Base hourly wage</t>
  </si>
  <si>
    <t>Competitive Workforce Factor (CWF)</t>
  </si>
  <si>
    <t>Total wage per hour of service</t>
  </si>
  <si>
    <t>Step 2. Calculate SHARED on-site and remote base staffing hours</t>
  </si>
  <si>
    <t>Staff Type</t>
  </si>
  <si>
    <t>Base shared staffing hours per day</t>
  </si>
  <si>
    <t># of Residents</t>
  </si>
  <si>
    <t>Individual portion of base shared staffing hours</t>
  </si>
  <si>
    <t>Total Shared Staffing</t>
  </si>
  <si>
    <t>Step 3. Calculate individual amount for SHARED base shared staffing</t>
  </si>
  <si>
    <t>CWF Wage</t>
  </si>
  <si>
    <t>Total individual amount for shared staffing</t>
  </si>
  <si>
    <t>Hours per Day</t>
  </si>
  <si>
    <t>Amount per Day</t>
  </si>
  <si>
    <t>Individual Remote Staff</t>
  </si>
  <si>
    <t>Step 6. Add % to cover Supervision</t>
  </si>
  <si>
    <t>Direct Care Supervision</t>
  </si>
  <si>
    <t>Wage</t>
  </si>
  <si>
    <t>Supervision Percent</t>
  </si>
  <si>
    <t>Amount Per Day</t>
  </si>
  <si>
    <t>Step 7. Add staffing customization option to meet high level needs provided to an individual</t>
  </si>
  <si>
    <t>Staffing Customization Options</t>
  </si>
  <si>
    <t>Add-on $</t>
  </si>
  <si>
    <t>Add-on Choice</t>
  </si>
  <si>
    <t>Total DCS Hours per Day</t>
  </si>
  <si>
    <t>Staffing Customization amount per Day</t>
  </si>
  <si>
    <t>No Customization</t>
  </si>
  <si>
    <t>Deaf or hard of hearing</t>
  </si>
  <si>
    <t>Step 8. Add % to cover vacation, sick and training for direct staff hours</t>
  </si>
  <si>
    <t>Percentage of direct care to cover relief staffing</t>
  </si>
  <si>
    <t>Dollar Amount</t>
  </si>
  <si>
    <t>Percentage for Direct  Staffing</t>
  </si>
  <si>
    <t>Total dollars for relief staffing</t>
  </si>
  <si>
    <t xml:space="preserve">TOTAL STAFFING </t>
  </si>
  <si>
    <t>Step 9. Calculate Staffing Amount</t>
  </si>
  <si>
    <t>Total Staffing Amount</t>
  </si>
  <si>
    <t>Employee Related Expense</t>
  </si>
  <si>
    <t>Step 1. Add in standard employment related expense percentage</t>
  </si>
  <si>
    <t>Benefit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</si>
  <si>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</si>
  <si>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</si>
  <si>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</si>
  <si>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</si>
  <si>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</si>
  <si>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</si>
  <si>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</si>
  <si>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</si>
  <si>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</si>
  <si>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</si>
  <si>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</si>
  <si>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</si>
  <si>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</si>
  <si>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Benefit Percentage</t>
  </si>
  <si>
    <t>Client Programming and Supports</t>
  </si>
  <si>
    <t>Step 1. Add standard amount for client programming and supports</t>
  </si>
  <si>
    <t>Client Programming and Supports Annual Standard</t>
  </si>
  <si>
    <t>$ Amount</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</si>
  <si>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</si>
  <si>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Program Related Expenses</t>
  </si>
  <si>
    <t>Step 1. Add in General &amp; Administrative Support Percentage</t>
  </si>
  <si>
    <t>Standard General &amp; Administrative Support %</t>
  </si>
  <si>
    <t>%</t>
  </si>
  <si>
    <t>Standard General &amp; Administrative Support</t>
  </si>
  <si>
    <t>Total G&amp;A Percentage</t>
  </si>
  <si>
    <t>Step 2. Add in Program Related Expenses</t>
  </si>
  <si>
    <t>Program Support</t>
  </si>
  <si>
    <t>Utilization and Absence</t>
  </si>
  <si>
    <t>Total Program Related Expenses</t>
  </si>
  <si>
    <t>Step 3. Total Program Related Expenses and G&amp;A Support</t>
  </si>
  <si>
    <t>Total of Step 1 and 2</t>
  </si>
  <si>
    <t>Step 1: Select County of Residence</t>
  </si>
  <si>
    <t>County of Residence</t>
  </si>
  <si>
    <t>Cook</t>
  </si>
  <si>
    <t>Region</t>
  </si>
  <si>
    <t>RVF</t>
  </si>
  <si>
    <t>COR Lead Agency</t>
  </si>
  <si>
    <t xml:space="preserve">MSA Region </t>
  </si>
  <si>
    <t>Select County</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</si>
  <si>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</si>
  <si>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</si>
  <si>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</si>
  <si>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</si>
  <si>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</si>
  <si>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</si>
  <si>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</si>
  <si>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</si>
  <si>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</si>
  <si>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</si>
  <si>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</si>
  <si>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</si>
  <si>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</si>
  <si>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</si>
  <si>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</si>
  <si>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</si>
  <si>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</si>
  <si>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</si>
  <si>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</si>
  <si>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</si>
  <si>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</si>
  <si>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</si>
  <si>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</si>
  <si>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</si>
  <si>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</si>
  <si>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</si>
  <si>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</si>
  <si>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</si>
  <si>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</si>
  <si>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</si>
  <si>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</si>
  <si>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</si>
  <si>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</si>
  <si>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</si>
  <si>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</si>
  <si>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</si>
  <si>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</si>
  <si>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</si>
  <si>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</si>
  <si>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</si>
  <si>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</si>
  <si>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</si>
  <si>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</si>
  <si>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</si>
  <si>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</si>
  <si>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</si>
  <si>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</si>
  <si>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</si>
  <si>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</si>
  <si>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</si>
  <si>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</si>
  <si>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</si>
  <si>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</si>
  <si>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</si>
  <si>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</si>
  <si>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</si>
  <si>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</si>
  <si>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</si>
  <si>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</si>
  <si>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</si>
  <si>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</si>
  <si>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</si>
  <si>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</si>
  <si>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</si>
  <si>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</si>
  <si>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</si>
  <si>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</si>
  <si>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</si>
  <si>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</si>
  <si>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</si>
  <si>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</si>
  <si>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</si>
  <si>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</si>
  <si>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</si>
  <si>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</si>
  <si>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</si>
  <si>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</si>
  <si>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</si>
  <si>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</si>
  <si>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</si>
  <si>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</si>
  <si>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</si>
  <si>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</si>
  <si>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</si>
  <si>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</si>
  <si>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</si>
  <si>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</si>
  <si>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</si>
  <si>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</si>
  <si>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</si>
  <si>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</si>
  <si>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</si>
  <si>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</si>
  <si>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</si>
  <si>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</si>
  <si>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</si>
  <si>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</si>
  <si>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</si>
  <si>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</si>
  <si>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</si>
  <si>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</si>
  <si>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</si>
  <si>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</si>
  <si>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</si>
  <si>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</si>
  <si>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</si>
  <si>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</si>
  <si>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</si>
  <si>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</si>
  <si>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</si>
  <si>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</si>
  <si>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INTEGRATED COMMUNITY SUPPORT FRAMEWORK</t>
  </si>
  <si>
    <t>Direct Staffing</t>
  </si>
  <si>
    <t>Rate Calculation:</t>
  </si>
  <si>
    <t>Total costs for individual and shared staffing</t>
  </si>
  <si>
    <t>Employee Related Expenses</t>
  </si>
  <si>
    <t>Total Benefit Percentage</t>
  </si>
  <si>
    <t>Client Programming &amp; Supports</t>
  </si>
  <si>
    <t>Total Program Support Annual Standard</t>
  </si>
  <si>
    <t>Total Program Related Expenses Percentage</t>
  </si>
  <si>
    <t>Regional Variance</t>
  </si>
  <si>
    <t>Regional Variance Factor</t>
  </si>
  <si>
    <t>Daily Rate</t>
  </si>
  <si>
    <t>Budget Neutrality Factor</t>
  </si>
  <si>
    <t>Daily Budget Neutrality</t>
  </si>
  <si>
    <t>Total Daily Rate</t>
  </si>
  <si>
    <t>4/1/2014 COLA</t>
  </si>
  <si>
    <t>Cost of Living Adjustment</t>
  </si>
  <si>
    <t>Post 4/1/14 COLA Total Daily Rate</t>
  </si>
  <si>
    <t>7/1/2014 COLA</t>
  </si>
  <si>
    <t>Post 7/1/14 COLA Total Daily Rate</t>
  </si>
  <si>
    <t>7/1/2015 COLA</t>
  </si>
  <si>
    <t>Post 7/1/15 COLA Total Daily Rate</t>
  </si>
  <si>
    <t>Individual in-person staff hours</t>
  </si>
  <si>
    <t>Step 4. Add INDIVIDUAL IN-PERSON staff hours</t>
  </si>
  <si>
    <t>Step 5. Add INDIVIDUAL REMOTE staff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</si>
</sst>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0.00_);_(*(#,##0.00\);_(*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1"/>
      <color rgb="FFFF0000"/>
      <name val="Arial"/>
      <family val="2"/>
    </font>
    <font>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4">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9" fontId="3" fillId="2" borderId="1" xfId="0" applyNumberFormat="1" applyFont="1" applyFill="1" applyBorder="1" applyAlignment="1">
      <alignment horizontal="right"/>
    </xf>
    <xf numFmtId="0" fontId="4" fillId="3" borderId="0" xfId="0" applyFont="1" applyFill="1" applyAlignment="1"/>
    <xf numFmtId="0" fontId="5" fillId="3" borderId="0" xfId="0" applyFont="1" applyFill="1"/>
    <xf numFmtId="0" fontId="3" fillId="3" borderId="1" xfId="0" applyFont="1" applyFill="1" applyBorder="1"/>
    <xf numFmtId="10" fontId="3" fillId="0" borderId="1" xfId="0" applyNumberFormat="1" applyFont="1" applyFill="1" applyBorder="1"/>
    <xf numFmtId="0" fontId="0" fillId="0" borderId="0" xfId="0" applyFill="1"/>
    <xf numFmtId="0" fontId="1" fillId="3" borderId="5" xfId="0" applyFont="1" applyFill="1" applyBorder="1" applyAlignment="1"/>
    <xf numFmtId="0" fontId="5"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5" fontId="3" fillId="0" borderId="0" xfId="5" applyNumberFormat="1" applyFont="1" applyFill="1" applyBorder="1" applyAlignment="1" applyProtection="1">
      <alignment horizontal="right"/>
    </xf>
    <xf numFmtId="0" fontId="5"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164" fontId="1" fillId="5" borderId="0" xfId="1" applyNumberFormat="1" applyFont="1" applyFill="1" applyBorder="1" applyAlignment="1" applyProtection="1">
      <alignment horizontal="right" vertical="top"/>
    </xf>
    <xf numFmtId="0" fontId="1" fillId="2" borderId="5" xfId="0" applyFont="1" applyFill="1" applyBorder="1" applyAlignment="1" applyProtection="1"/>
    <xf numFmtId="0" fontId="1" fillId="2" borderId="6" xfId="0" applyFont="1" applyFill="1" applyBorder="1" applyAlignment="1" applyProtection="1"/>
    <xf numFmtId="0" fontId="1" fillId="2" borderId="1" xfId="0" applyFont="1" applyFill="1" applyBorder="1" applyProtection="1"/>
    <xf numFmtId="9" fontId="1" fillId="3" borderId="5" xfId="5" applyFont="1" applyFill="1" applyBorder="1" applyAlignment="1" applyProtection="1"/>
    <xf numFmtId="9" fontId="1" fillId="3" borderId="5"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0" fontId="3" fillId="3" borderId="0" xfId="0" applyFont="1" applyFill="1" applyBorder="1" applyAlignment="1" applyProtection="1"/>
    <xf numFmtId="0" fontId="0" fillId="2" borderId="1" xfId="0" applyFill="1" applyBorder="1" applyProtection="1"/>
    <xf numFmtId="10" fontId="1" fillId="0" borderId="5" xfId="5" applyNumberFormat="1" applyFill="1" applyBorder="1" applyAlignment="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6" borderId="1" xfId="1" applyNumberFormat="1" applyFont="1" applyFill="1" applyBorder="1" applyAlignment="1" applyProtection="1">
      <alignment horizontal="right" vertical="top"/>
      <protection locked="0"/>
    </xf>
    <xf numFmtId="0" fontId="0" fillId="0" borderId="0" xfId="0" applyAlignment="1">
      <alignment horizontal="left"/>
    </xf>
    <xf numFmtId="0" fontId="6" fillId="7" borderId="15" xfId="0" applyFont="1" applyFill="1" applyBorder="1" applyAlignment="1">
      <alignment vertical="center"/>
    </xf>
    <xf numFmtId="0" fontId="6" fillId="7" borderId="15" xfId="0" applyFont="1" applyFill="1" applyBorder="1" applyAlignment="1">
      <alignment horizontal="left" vertical="center"/>
    </xf>
    <xf numFmtId="0" fontId="7" fillId="5" borderId="15" xfId="0" applyFont="1" applyFill="1" applyBorder="1" applyAlignment="1">
      <alignment vertical="center"/>
    </xf>
    <xf numFmtId="0" fontId="7" fillId="5" borderId="15" xfId="0" quotePrefix="1" applyFont="1" applyFill="1" applyBorder="1" applyAlignment="1">
      <alignment horizontal="left" vertical="center"/>
    </xf>
    <xf numFmtId="0" fontId="7" fillId="0" borderId="15" xfId="0" applyFont="1" applyBorder="1" applyAlignment="1">
      <alignment vertical="center"/>
    </xf>
    <xf numFmtId="0" fontId="0" fillId="0" borderId="15" xfId="0" applyFont="1" applyBorder="1" applyAlignment="1">
      <alignment vertical="top"/>
    </xf>
    <xf numFmtId="0" fontId="1" fillId="3" borderId="0" xfId="0" applyFont="1" applyFill="1" applyBorder="1" applyAlignment="1"/>
    <xf numFmtId="0" fontId="3" fillId="4" borderId="0" xfId="0" applyFont="1" applyFill="1"/>
    <xf numFmtId="165" fontId="1" fillId="0" borderId="0" xfId="5" applyNumberFormat="1" applyFont="1" applyFill="1" applyProtection="1"/>
    <xf numFmtId="44" fontId="8" fillId="4" borderId="0" xfId="0" applyNumberFormat="1" applyFont="1" applyFill="1"/>
    <xf numFmtId="0" fontId="0" fillId="4" borderId="0" xfId="0" applyFill="1"/>
    <xf numFmtId="0" fontId="1" fillId="4" borderId="1" xfId="0" applyFont="1" applyFill="1" applyBorder="1"/>
    <xf numFmtId="10" fontId="1" fillId="8" borderId="1" xfId="5" applyNumberFormat="1" applyFont="1" applyFill="1" applyBorder="1"/>
    <xf numFmtId="0" fontId="8" fillId="4" borderId="0" xfId="0" applyFont="1" applyFill="1"/>
    <xf numFmtId="44" fontId="8" fillId="8" borderId="0" xfId="2" applyFont="1" applyFill="1"/>
    <xf numFmtId="44" fontId="3" fillId="5" borderId="1" xfId="0" applyNumberFormat="1" applyFont="1" applyFill="1" applyBorder="1" applyProtection="1"/>
    <xf numFmtId="9" fontId="1" fillId="3" borderId="6" xfId="5" applyFill="1" applyBorder="1" applyAlignment="1" applyProtection="1"/>
    <xf numFmtId="44" fontId="0" fillId="3" borderId="1" xfId="0" applyNumberFormat="1" applyFill="1" applyBorder="1" applyProtection="1"/>
    <xf numFmtId="0" fontId="1" fillId="3" borderId="0" xfId="0" applyFont="1" applyFill="1" applyProtection="1"/>
    <xf numFmtId="44" fontId="1" fillId="0" borderId="1" xfId="2" applyFill="1" applyBorder="1" applyProtection="1"/>
    <xf numFmtId="0" fontId="3" fillId="0" borderId="0" xfId="0" applyFont="1" applyFill="1" applyBorder="1"/>
    <xf numFmtId="0" fontId="1" fillId="0" borderId="1" xfId="0" applyFont="1" applyFill="1" applyBorder="1"/>
    <xf numFmtId="0" fontId="3" fillId="0" borderId="1" xfId="0" applyFont="1" applyFill="1" applyBorder="1"/>
    <xf numFmtId="44" fontId="1" fillId="0" borderId="1" xfId="0" applyNumberFormat="1" applyFont="1" applyFill="1" applyBorder="1"/>
    <xf numFmtId="0" fontId="9" fillId="5" borderId="0" xfId="0" applyFont="1" applyFill="1"/>
    <xf numFmtId="164" fontId="1" fillId="3" borderId="0" xfId="1" applyNumberFormat="1" applyFont="1" applyFill="1" applyBorder="1" applyProtection="1"/>
    <xf numFmtId="0" fontId="0" fillId="3" borderId="0" xfId="0" applyFill="1" applyBorder="1" applyProtection="1"/>
    <xf numFmtId="164" fontId="1" fillId="5" borderId="0" xfId="1" applyNumberFormat="1" applyFont="1" applyFill="1" applyBorder="1" applyProtection="1"/>
    <xf numFmtId="0" fontId="0" fillId="5" borderId="0" xfId="0" applyFill="1" applyBorder="1" applyProtection="1"/>
    <xf numFmtId="0" fontId="0" fillId="5" borderId="0" xfId="0" applyFill="1" applyBorder="1" applyAlignment="1" applyProtection="1">
      <protection locked="0"/>
    </xf>
    <xf numFmtId="0" fontId="5" fillId="5" borderId="0" xfId="0" applyFont="1" applyFill="1" applyBorder="1" applyProtection="1"/>
    <xf numFmtId="0" fontId="0" fillId="2" borderId="1" xfId="0" applyFill="1" applyBorder="1" applyAlignment="1" applyProtection="1">
      <alignment horizontal="center"/>
    </xf>
    <xf numFmtId="0" fontId="0" fillId="6" borderId="1" xfId="0" applyFill="1" applyBorder="1" applyAlignment="1" applyProtection="1">
      <alignment horizontal="center"/>
      <protection locked="0"/>
    </xf>
    <xf numFmtId="0" fontId="3" fillId="3" borderId="0" xfId="4" applyFont="1" applyFill="1" applyProtection="1"/>
    <xf numFmtId="0" fontId="10" fillId="3" borderId="0" xfId="4" applyFont="1" applyFill="1" applyProtection="1"/>
    <xf numFmtId="10" fontId="1" fillId="3" borderId="1" xfId="5" applyNumberFormat="1" applyFont="1" applyFill="1" applyBorder="1" applyProtection="1"/>
    <xf numFmtId="39" fontId="1" fillId="0" borderId="1" xfId="1" applyNumberFormat="1" applyFont="1" applyFill="1" applyBorder="1" applyAlignment="1" applyProtection="1">
      <alignment horizontal="right" vertical="top"/>
    </xf>
    <xf numFmtId="0" fontId="0" fillId="0" borderId="0" xfId="0" applyProtection="1"/>
    <xf numFmtId="164" fontId="1" fillId="9" borderId="7" xfId="1" applyNumberFormat="1" applyFont="1" applyFill="1" applyBorder="1" applyAlignment="1" applyProtection="1">
      <alignment horizontal="center" wrapText="1"/>
    </xf>
    <xf numFmtId="39" fontId="1" fillId="0" borderId="1" xfId="1" applyNumberFormat="1" applyFont="1" applyFill="1" applyBorder="1" applyAlignment="1" applyProtection="1">
      <alignment horizontal="right" vertical="top"/>
      <protection locked="0"/>
    </xf>
    <xf numFmtId="44" fontId="1" fillId="0" borderId="0" xfId="0" applyNumberFormat="1" applyFont="1" applyFill="1" applyBorder="1" applyAlignment="1" applyProtection="1">
      <alignment horizontal="left"/>
    </xf>
    <xf numFmtId="0" fontId="1" fillId="5" borderId="0" xfId="1" applyNumberFormat="1" applyFont="1" applyFill="1" applyBorder="1" applyAlignment="1" applyProtection="1">
      <alignment horizontal="right" vertical="top"/>
    </xf>
    <xf numFmtId="44" fontId="0" fillId="0" borderId="0" xfId="2" applyFont="1" applyFill="1" applyBorder="1" applyAlignment="1" applyProtection="1">
      <alignment horizontal="center"/>
    </xf>
    <xf numFmtId="0" fontId="5" fillId="5" borderId="0" xfId="0" applyFont="1" applyFill="1" applyProtection="1"/>
    <xf numFmtId="0" fontId="1" fillId="5" borderId="0" xfId="0" applyFont="1" applyFill="1" applyAlignment="1" applyProtection="1">
      <alignment horizontal="left" wrapText="1"/>
    </xf>
    <xf numFmtId="0" fontId="0" fillId="5" borderId="0" xfId="0" applyFill="1" applyProtection="1"/>
    <xf numFmtId="0" fontId="11" fillId="5" borderId="0" xfId="0" applyFont="1" applyFill="1" applyProtection="1">
      <protection hidden="1"/>
    </xf>
    <xf numFmtId="44" fontId="1" fillId="9" borderId="1" xfId="2" applyFont="1" applyFill="1" applyBorder="1" applyProtection="1"/>
    <xf numFmtId="164" fontId="1" fillId="9" borderId="1" xfId="1" applyNumberFormat="1" applyFont="1" applyFill="1" applyBorder="1" applyProtection="1"/>
    <xf numFmtId="0" fontId="5" fillId="0" borderId="0" xfId="0" applyFont="1" applyFill="1" applyProtection="1"/>
    <xf numFmtId="44" fontId="1" fillId="0" borderId="8" xfId="2" applyFont="1" applyFill="1" applyBorder="1" applyAlignment="1" applyProtection="1">
      <alignment vertical="top"/>
      <protection locked="0"/>
    </xf>
    <xf numFmtId="167" fontId="0" fillId="0" borderId="1" xfId="0" applyNumberFormat="1" applyFill="1" applyBorder="1" applyAlignment="1" applyProtection="1">
      <alignment horizontal="center"/>
    </xf>
    <xf numFmtId="44" fontId="1" fillId="2" borderId="1" xfId="2" applyFont="1" applyFill="1" applyBorder="1" applyAlignment="1">
      <alignment horizontal="center"/>
    </xf>
    <xf numFmtId="0" fontId="1" fillId="3" borderId="0" xfId="0" applyFont="1" applyFill="1"/>
    <xf numFmtId="44" fontId="1" fillId="3" borderId="1" xfId="2" applyFont="1" applyFill="1" applyBorder="1"/>
    <xf numFmtId="10" fontId="1" fillId="3" borderId="1" xfId="0" applyNumberFormat="1" applyFont="1" applyFill="1" applyBorder="1"/>
    <xf numFmtId="10" fontId="1" fillId="3" borderId="1" xfId="5" applyNumberFormat="1" applyFont="1" applyFill="1" applyBorder="1" applyAlignment="1">
      <alignment vertical="top"/>
    </xf>
    <xf numFmtId="10" fontId="1" fillId="3" borderId="0" xfId="5" applyNumberFormat="1" applyFont="1" applyFill="1" applyBorder="1" applyAlignment="1">
      <alignment vertical="top"/>
    </xf>
    <xf numFmtId="8" fontId="1" fillId="6" borderId="1" xfId="2" applyNumberFormat="1" applyFont="1" applyFill="1" applyBorder="1" applyAlignment="1" applyProtection="1">
      <alignment vertical="top"/>
      <protection locked="0"/>
    </xf>
    <xf numFmtId="44" fontId="1" fillId="0" borderId="1" xfId="3" applyFont="1" applyFill="1" applyBorder="1" applyProtection="1"/>
    <xf numFmtId="44" fontId="1" fillId="0" borderId="1" xfId="2" applyFont="1" applyFill="1" applyBorder="1" applyAlignment="1" applyProtection="1">
      <alignment horizontal="left"/>
    </xf>
    <xf numFmtId="44" fontId="1" fillId="0" borderId="1" xfId="2" applyFont="1" applyFill="1" applyBorder="1"/>
    <xf numFmtId="44" fontId="1" fillId="0" borderId="1" xfId="2" applyFont="1" applyFill="1" applyBorder="1" applyAlignment="1">
      <alignment vertical="top"/>
    </xf>
    <xf numFmtId="166" fontId="0" fillId="10" borderId="15" xfId="0" applyNumberFormat="1" applyFill="1" applyBorder="1"/>
    <xf numFmtId="0" fontId="0" fillId="10" borderId="0" xfId="0" applyFill="1"/>
    <xf numFmtId="166" fontId="0" fillId="10" borderId="0" xfId="0" applyNumberFormat="1" applyFill="1"/>
    <xf numFmtId="44" fontId="1" fillId="0" borderId="10" xfId="2" applyFont="1" applyFill="1" applyBorder="1" applyAlignment="1" applyProtection="1">
      <alignment horizontal="center" vertical="top"/>
    </xf>
    <xf numFmtId="44" fontId="1" fillId="0" borderId="8" xfId="2" applyFont="1" applyFill="1" applyBorder="1" applyAlignment="1" applyProtection="1">
      <alignment horizontal="center" vertical="top"/>
    </xf>
    <xf numFmtId="0" fontId="1" fillId="5" borderId="5" xfId="4" applyFont="1" applyFill="1" applyBorder="1" applyAlignment="1" applyProtection="1">
      <alignment horizontal="left"/>
    </xf>
    <xf numFmtId="0" fontId="1" fillId="5" borderId="9" xfId="4" applyFont="1" applyFill="1" applyBorder="1" applyAlignment="1" applyProtection="1">
      <alignment horizontal="left"/>
    </xf>
    <xf numFmtId="0" fontId="1" fillId="7" borderId="5" xfId="4" applyFont="1" applyFill="1" applyBorder="1" applyAlignment="1" applyProtection="1">
      <alignment horizontal="left"/>
    </xf>
    <xf numFmtId="0" fontId="1" fillId="7" borderId="9" xfId="4" applyFont="1" applyFill="1" applyBorder="1" applyAlignment="1" applyProtection="1">
      <alignment horizontal="left"/>
    </xf>
    <xf numFmtId="0" fontId="0" fillId="2" borderId="5" xfId="0" applyFill="1" applyBorder="1" applyAlignment="1" applyProtection="1">
      <alignment horizontal="left"/>
    </xf>
    <xf numFmtId="0" fontId="0" fillId="2" borderId="9" xfId="0" applyFill="1" applyBorder="1" applyAlignment="1" applyProtection="1">
      <alignment horizontal="left"/>
    </xf>
    <xf numFmtId="0" fontId="8" fillId="3" borderId="5" xfId="0" applyFont="1" applyFill="1" applyBorder="1" applyAlignment="1" applyProtection="1">
      <alignment horizontal="left"/>
    </xf>
    <xf numFmtId="0" fontId="8" fillId="3" borderId="9" xfId="0" applyFont="1" applyFill="1" applyBorder="1" applyAlignment="1" applyProtection="1">
      <alignment horizontal="left"/>
    </xf>
    <xf numFmtId="0" fontId="3" fillId="5" borderId="4" xfId="0" applyFont="1" applyFill="1" applyBorder="1" applyAlignment="1" applyProtection="1">
      <alignment horizontal="left"/>
    </xf>
    <xf numFmtId="0" fontId="3" fillId="5" borderId="0" xfId="0" applyFont="1" applyFill="1" applyBorder="1" applyAlignment="1" applyProtection="1">
      <alignment horizontal="left"/>
    </xf>
    <xf numFmtId="164" fontId="1" fillId="2" borderId="5" xfId="1" applyNumberFormat="1" applyFont="1" applyFill="1" applyBorder="1" applyAlignment="1" applyProtection="1">
      <alignment horizontal="center" wrapText="1"/>
    </xf>
    <xf numFmtId="164" fontId="1" fillId="2" borderId="9" xfId="1" applyNumberFormat="1" applyFont="1" applyFill="1" applyBorder="1" applyAlignment="1" applyProtection="1">
      <alignment horizontal="center" wrapText="1"/>
    </xf>
    <xf numFmtId="167" fontId="0" fillId="0" borderId="1" xfId="0" applyNumberFormat="1" applyFill="1" applyBorder="1" applyAlignment="1" applyProtection="1">
      <alignment horizontal="center"/>
    </xf>
    <xf numFmtId="44" fontId="0" fillId="0" borderId="1" xfId="0" applyNumberFormat="1" applyFill="1" applyBorder="1" applyAlignment="1" applyProtection="1">
      <alignment horizontal="center"/>
    </xf>
    <xf numFmtId="0" fontId="3" fillId="0" borderId="4" xfId="0" applyFont="1" applyFill="1" applyBorder="1" applyAlignment="1" applyProtection="1">
      <alignment horizontal="left"/>
    </xf>
    <xf numFmtId="0" fontId="0" fillId="9" borderId="5" xfId="0" applyFill="1" applyBorder="1" applyAlignment="1" applyProtection="1">
      <alignment horizontal="left"/>
    </xf>
    <xf numFmtId="0" fontId="0" fillId="9" borderId="9" xfId="0" applyFill="1" applyBorder="1" applyAlignment="1" applyProtection="1">
      <alignment horizontal="left"/>
    </xf>
    <xf numFmtId="0" fontId="8" fillId="2" borderId="1" xfId="0" applyFont="1" applyFill="1" applyBorder="1" applyAlignment="1" applyProtection="1">
      <alignment horizontal="center" wrapText="1"/>
    </xf>
    <xf numFmtId="0" fontId="3" fillId="2" borderId="1" xfId="0" applyFont="1" applyFill="1" applyBorder="1" applyAlignment="1" applyProtection="1">
      <alignment horizontal="left"/>
    </xf>
    <xf numFmtId="0" fontId="0" fillId="2" borderId="1" xfId="0" applyFill="1" applyBorder="1" applyAlignment="1" applyProtection="1">
      <alignment horizontal="left"/>
    </xf>
    <xf numFmtId="39" fontId="1" fillId="5" borderId="10" xfId="2" applyNumberFormat="1" applyFont="1" applyFill="1" applyBorder="1" applyAlignment="1" applyProtection="1">
      <alignment horizontal="right" vertical="top"/>
    </xf>
    <xf numFmtId="39" fontId="1" fillId="5" borderId="8" xfId="2" applyNumberFormat="1" applyFont="1" applyFill="1" applyBorder="1" applyAlignment="1" applyProtection="1">
      <alignment horizontal="right" vertical="top"/>
    </xf>
    <xf numFmtId="0" fontId="0" fillId="2" borderId="6" xfId="0"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9" fontId="1" fillId="3" borderId="5" xfId="5" applyFont="1" applyFill="1" applyBorder="1" applyAlignment="1" applyProtection="1">
      <alignment horizontal="right"/>
    </xf>
    <xf numFmtId="9" fontId="1" fillId="3" borderId="6" xfId="5" applyFont="1" applyFill="1" applyBorder="1" applyAlignment="1" applyProtection="1">
      <alignment horizontal="right"/>
    </xf>
    <xf numFmtId="9" fontId="1" fillId="3" borderId="9" xfId="5" applyFont="1" applyFill="1" applyBorder="1" applyAlignment="1" applyProtection="1">
      <alignment horizontal="right"/>
    </xf>
    <xf numFmtId="0" fontId="1" fillId="0" borderId="5" xfId="0" applyFont="1" applyFill="1" applyBorder="1" applyAlignment="1" applyProtection="1">
      <alignment horizontal="left"/>
    </xf>
    <xf numFmtId="0" fontId="0" fillId="0" borderId="9" xfId="0" applyFill="1" applyBorder="1" applyAlignment="1" applyProtection="1">
      <alignment horizontal="left"/>
    </xf>
    <xf numFmtId="0" fontId="0" fillId="3" borderId="0" xfId="0" applyFill="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10" fontId="0" fillId="0" borderId="10" xfId="5" applyNumberFormat="1" applyFont="1" applyFill="1" applyBorder="1" applyAlignment="1">
      <alignment horizontal="right" vertical="top"/>
    </xf>
    <xf numFmtId="10" fontId="0" fillId="0" borderId="12" xfId="5" applyNumberFormat="1" applyFont="1" applyFill="1" applyBorder="1" applyAlignment="1">
      <alignment horizontal="right" vertical="top"/>
    </xf>
    <xf numFmtId="10" fontId="0" fillId="0" borderId="8" xfId="5" applyNumberFormat="1" applyFont="1" applyFill="1" applyBorder="1" applyAlignment="1">
      <alignment horizontal="right" vertical="top"/>
    </xf>
    <xf numFmtId="0" fontId="0" fillId="2" borderId="5" xfId="0" applyFill="1" applyBorder="1" applyAlignment="1">
      <alignment horizontal="left"/>
    </xf>
    <xf numFmtId="0" fontId="0" fillId="2" borderId="9"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5" xfId="0" applyNumberFormat="1" applyFont="1" applyFill="1" applyBorder="1" applyAlignment="1">
      <alignment horizontal="left" wrapText="1"/>
    </xf>
    <xf numFmtId="0" fontId="1" fillId="3" borderId="9" xfId="0" applyNumberFormat="1" applyFont="1" applyFill="1" applyBorder="1" applyAlignment="1">
      <alignment horizontal="left" wrapText="1"/>
    </xf>
    <xf numFmtId="0" fontId="1" fillId="2" borderId="5" xfId="0" applyFont="1" applyFill="1" applyBorder="1" applyAlignment="1">
      <alignment horizontal="left"/>
    </xf>
    <xf numFmtId="0" fontId="1" fillId="2" borderId="9" xfId="0" applyFont="1" applyFill="1" applyBorder="1" applyAlignment="1">
      <alignment horizontal="left"/>
    </xf>
    <xf numFmtId="0" fontId="3" fillId="0" borderId="5" xfId="0" applyFont="1" applyFill="1" applyBorder="1" applyAlignment="1"/>
    <xf numFmtId="0" fontId="0" fillId="0" borderId="6" xfId="0" applyFill="1" applyBorder="1" applyAlignment="1"/>
    <xf numFmtId="0" fontId="0" fillId="0" borderId="9" xfId="0" applyFill="1" applyBorder="1" applyAlignment="1"/>
    <xf numFmtId="0" fontId="0" fillId="0" borderId="5" xfId="0" applyFill="1" applyBorder="1" applyAlignment="1">
      <alignment horizontal="left"/>
    </xf>
    <xf numFmtId="0" fontId="0" fillId="0" borderId="6" xfId="0" applyFill="1" applyBorder="1" applyAlignment="1">
      <alignment horizontal="left"/>
    </xf>
    <xf numFmtId="0" fontId="0" fillId="0" borderId="9" xfId="0"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9"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6" borderId="5" xfId="0" applyFont="1" applyFill="1" applyBorder="1" applyAlignment="1" applyProtection="1">
      <alignment horizontal="center"/>
      <protection locked="0"/>
    </xf>
    <xf numFmtId="0" fontId="1" fillId="6" borderId="6"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5" borderId="5" xfId="0" applyFont="1" applyFill="1" applyBorder="1" applyAlignment="1" applyProtection="1">
      <alignment horizontal="center"/>
    </xf>
    <xf numFmtId="0" fontId="1" fillId="5" borderId="6" xfId="0" applyFont="1" applyFill="1" applyBorder="1" applyAlignment="1" applyProtection="1">
      <alignment horizontal="center"/>
    </xf>
    <xf numFmtId="0" fontId="1" fillId="5" borderId="9" xfId="0" applyFont="1" applyFill="1" applyBorder="1" applyAlignment="1" applyProtection="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1"/>
  <sheetViews>
    <sheetView tabSelected="1" zoomScale="90" zoomScaleNormal="90" workbookViewId="0">
      <selection activeCell="D11" sqref="D11"/>
    </sheetView>
  </sheetViews>
  <sheetFormatPr defaultColWidth="9.1796875" defaultRowHeight="12.5" x14ac:dyDescent="0.25"/>
  <cols>
    <col min="1" max="1" width="30.54296875" style="29" customWidth="1"/>
    <col min="2" max="2" width="15.1796875" style="28" customWidth="1"/>
    <col min="3" max="3" width="21.81640625" style="28" customWidth="1"/>
    <col min="4" max="4" width="21.81640625" style="27" customWidth="1"/>
    <col min="5" max="5" width="24" style="27" customWidth="1"/>
    <col min="6" max="7" width="16.26953125" style="29" bestFit="1" customWidth="1"/>
    <col min="8" max="16384" width="9.1796875" style="29"/>
  </cols>
  <sheetData>
    <row r="1" spans="1:7" ht="15" customHeight="1" x14ac:dyDescent="0.35">
      <c r="A1" s="55" t="s">
        <v>0</v>
      </c>
      <c r="B1" s="55"/>
      <c r="C1" s="55"/>
      <c r="D1" s="55"/>
    </row>
    <row r="2" spans="1:7" x14ac:dyDescent="0.25">
      <c r="A2" s="26"/>
      <c r="B2" s="26"/>
      <c r="C2" s="26"/>
      <c r="D2" s="26"/>
      <c r="E2" s="26"/>
    </row>
    <row r="3" spans="1:7" ht="12.75" customHeight="1" x14ac:dyDescent="0.3">
      <c r="A3" s="30" t="s">
        <v>1</v>
      </c>
      <c r="B3" s="30"/>
      <c r="D3" s="31"/>
      <c r="E3" s="32"/>
    </row>
    <row r="4" spans="1:7" ht="15" customHeight="1" x14ac:dyDescent="0.3">
      <c r="A4" s="95" t="s">
        <v>2</v>
      </c>
      <c r="B4" s="95"/>
      <c r="C4" s="95"/>
      <c r="D4" s="96"/>
      <c r="F4" s="28"/>
      <c r="G4" s="80"/>
    </row>
    <row r="5" spans="1:7" ht="15" customHeight="1" x14ac:dyDescent="0.25">
      <c r="A5" s="130" t="s">
        <v>3</v>
      </c>
      <c r="B5" s="131"/>
      <c r="C5" s="36">
        <v>15.6</v>
      </c>
      <c r="D5" s="29"/>
      <c r="F5" s="28"/>
      <c r="G5" s="80"/>
    </row>
    <row r="6" spans="1:7" ht="15" customHeight="1" x14ac:dyDescent="0.25">
      <c r="A6" s="130" t="s">
        <v>4</v>
      </c>
      <c r="B6" s="131"/>
      <c r="C6" s="97">
        <v>4.7E-2</v>
      </c>
      <c r="E6" s="28"/>
      <c r="F6" s="80"/>
    </row>
    <row r="7" spans="1:7" ht="15" customHeight="1" x14ac:dyDescent="0.25">
      <c r="A7" s="132" t="s">
        <v>5</v>
      </c>
      <c r="B7" s="133"/>
      <c r="C7" s="121">
        <f>ROUND(C5*C6+C5,2)</f>
        <v>16.329999999999998</v>
      </c>
      <c r="E7" s="28"/>
      <c r="F7" s="80"/>
    </row>
    <row r="8" spans="1:7" ht="12.75" customHeight="1" x14ac:dyDescent="0.3">
      <c r="A8" s="30"/>
      <c r="B8" s="30"/>
      <c r="D8" s="31"/>
      <c r="E8" s="87"/>
      <c r="F8" s="88"/>
    </row>
    <row r="9" spans="1:7" ht="12.75" customHeight="1" x14ac:dyDescent="0.3">
      <c r="A9" s="33" t="s">
        <v>6</v>
      </c>
      <c r="B9" s="33"/>
      <c r="C9" s="31"/>
      <c r="D9" s="26"/>
      <c r="E9" s="89"/>
      <c r="F9" s="90"/>
    </row>
    <row r="10" spans="1:7" ht="25" x14ac:dyDescent="0.25">
      <c r="A10" s="134" t="s">
        <v>7</v>
      </c>
      <c r="B10" s="135"/>
      <c r="C10" s="100" t="s">
        <v>8</v>
      </c>
      <c r="D10" s="93" t="s">
        <v>9</v>
      </c>
      <c r="E10" s="47" t="s">
        <v>10</v>
      </c>
      <c r="F10" s="89"/>
    </row>
    <row r="11" spans="1:7" x14ac:dyDescent="0.25">
      <c r="A11" s="136" t="s">
        <v>11</v>
      </c>
      <c r="B11" s="137"/>
      <c r="C11" s="101">
        <v>8</v>
      </c>
      <c r="D11" s="94"/>
      <c r="E11" s="113">
        <f>IF(D11=0,,C11/D11)</f>
        <v>0</v>
      </c>
      <c r="F11" s="91"/>
    </row>
    <row r="12" spans="1:7" x14ac:dyDescent="0.25">
      <c r="A12" s="26"/>
      <c r="B12" s="26"/>
      <c r="C12" s="26"/>
      <c r="D12" s="26"/>
      <c r="E12" s="92"/>
      <c r="F12" s="90"/>
    </row>
    <row r="13" spans="1:7" ht="13" x14ac:dyDescent="0.3">
      <c r="A13" s="138" t="s">
        <v>12</v>
      </c>
      <c r="B13" s="138"/>
      <c r="C13" s="138"/>
      <c r="D13" s="139"/>
      <c r="E13" s="139"/>
    </row>
    <row r="14" spans="1:7" ht="30" customHeight="1" x14ac:dyDescent="0.25">
      <c r="A14" s="34" t="s">
        <v>13</v>
      </c>
      <c r="B14" s="140" t="s">
        <v>10</v>
      </c>
      <c r="C14" s="141"/>
      <c r="D14" s="147" t="s">
        <v>14</v>
      </c>
      <c r="E14" s="147"/>
    </row>
    <row r="15" spans="1:7" x14ac:dyDescent="0.25">
      <c r="A15" s="36">
        <f>C7</f>
        <v>16.329999999999998</v>
      </c>
      <c r="B15" s="142">
        <f>E11</f>
        <v>0</v>
      </c>
      <c r="C15" s="142"/>
      <c r="D15" s="143">
        <f>(A15*B15)</f>
        <v>0</v>
      </c>
      <c r="E15" s="143"/>
    </row>
    <row r="16" spans="1:7" x14ac:dyDescent="0.25">
      <c r="A16" s="26"/>
      <c r="B16" s="26"/>
      <c r="C16" s="26"/>
      <c r="D16" s="26"/>
      <c r="E16" s="26"/>
    </row>
    <row r="17" spans="1:15" ht="13" x14ac:dyDescent="0.3">
      <c r="A17" s="138" t="s">
        <v>215</v>
      </c>
      <c r="B17" s="138"/>
      <c r="C17" s="138"/>
      <c r="D17" s="138"/>
      <c r="E17" s="26"/>
    </row>
    <row r="18" spans="1:15" x14ac:dyDescent="0.25">
      <c r="A18" s="149" t="s">
        <v>7</v>
      </c>
      <c r="B18" s="149"/>
      <c r="C18" s="34" t="s">
        <v>13</v>
      </c>
      <c r="D18" s="35" t="s">
        <v>15</v>
      </c>
      <c r="E18" s="34" t="s">
        <v>16</v>
      </c>
    </row>
    <row r="19" spans="1:15" x14ac:dyDescent="0.25">
      <c r="A19" s="153" t="s">
        <v>214</v>
      </c>
      <c r="B19" s="154"/>
      <c r="C19" s="36">
        <f>C7</f>
        <v>16.329999999999998</v>
      </c>
      <c r="D19" s="60"/>
      <c r="E19" s="36">
        <f>D19*C19</f>
        <v>0</v>
      </c>
    </row>
    <row r="20" spans="1:15" x14ac:dyDescent="0.25">
      <c r="A20" s="26"/>
      <c r="B20" s="26"/>
      <c r="C20" s="26"/>
      <c r="D20" s="26"/>
      <c r="E20" s="26"/>
    </row>
    <row r="21" spans="1:15" ht="13" x14ac:dyDescent="0.3">
      <c r="A21" s="144" t="s">
        <v>216</v>
      </c>
      <c r="B21" s="144"/>
      <c r="C21" s="144"/>
      <c r="D21" s="144"/>
      <c r="E21" s="111"/>
      <c r="F21" s="26"/>
      <c r="G21" s="80"/>
    </row>
    <row r="22" spans="1:15" x14ac:dyDescent="0.25">
      <c r="A22" s="145" t="s">
        <v>7</v>
      </c>
      <c r="B22" s="146"/>
      <c r="C22" s="109" t="s">
        <v>13</v>
      </c>
      <c r="D22" s="110" t="s">
        <v>15</v>
      </c>
      <c r="E22" s="109" t="s">
        <v>16</v>
      </c>
      <c r="F22" s="26"/>
      <c r="G22" s="80"/>
    </row>
    <row r="23" spans="1:15" ht="12.75" customHeight="1" x14ac:dyDescent="0.25">
      <c r="A23" s="158" t="s">
        <v>17</v>
      </c>
      <c r="B23" s="159"/>
      <c r="C23" s="36">
        <f>$C$7</f>
        <v>16.329999999999998</v>
      </c>
      <c r="D23" s="60"/>
      <c r="E23" s="36">
        <f>C23*D23</f>
        <v>0</v>
      </c>
      <c r="F23" s="105"/>
      <c r="G23" s="106"/>
      <c r="K23" s="107"/>
      <c r="L23" s="107"/>
      <c r="M23" s="107"/>
      <c r="N23" s="107"/>
      <c r="O23" s="107"/>
    </row>
    <row r="24" spans="1:15" x14ac:dyDescent="0.25">
      <c r="A24" s="102"/>
      <c r="B24" s="102"/>
      <c r="C24" s="103"/>
      <c r="D24" s="104"/>
      <c r="E24" s="104"/>
    </row>
    <row r="25" spans="1:15" ht="13" x14ac:dyDescent="0.3">
      <c r="A25" s="33" t="s">
        <v>18</v>
      </c>
      <c r="B25" s="26"/>
      <c r="C25" s="26"/>
      <c r="D25" s="26"/>
      <c r="E25" s="26"/>
    </row>
    <row r="26" spans="1:15" ht="12.75" customHeight="1" x14ac:dyDescent="0.25">
      <c r="A26" s="39" t="s">
        <v>19</v>
      </c>
      <c r="B26" s="37" t="s">
        <v>20</v>
      </c>
      <c r="C26" s="37" t="s">
        <v>21</v>
      </c>
      <c r="D26" s="40" t="s">
        <v>15</v>
      </c>
      <c r="E26" s="41" t="s">
        <v>22</v>
      </c>
    </row>
    <row r="27" spans="1:15" x14ac:dyDescent="0.25">
      <c r="A27" s="42" t="s">
        <v>19</v>
      </c>
      <c r="B27" s="122">
        <v>21.13</v>
      </c>
      <c r="C27" s="43">
        <v>0.11</v>
      </c>
      <c r="D27" s="98">
        <f>IF(D11=0,,(B15+D19+D23)*C27)</f>
        <v>0</v>
      </c>
      <c r="E27" s="44">
        <f>D27*B27</f>
        <v>0</v>
      </c>
    </row>
    <row r="28" spans="1:15" x14ac:dyDescent="0.25">
      <c r="A28" s="26"/>
      <c r="B28" s="26"/>
      <c r="C28" s="26"/>
      <c r="D28" s="26"/>
      <c r="E28" s="26"/>
    </row>
    <row r="29" spans="1:15" ht="13" x14ac:dyDescent="0.3">
      <c r="A29" s="45" t="s">
        <v>23</v>
      </c>
      <c r="B29" s="45"/>
      <c r="C29" s="45"/>
      <c r="D29" s="45"/>
      <c r="E29" s="38"/>
    </row>
    <row r="30" spans="1:15" ht="25" x14ac:dyDescent="0.25">
      <c r="A30" s="46" t="s">
        <v>24</v>
      </c>
      <c r="B30" s="34" t="s">
        <v>25</v>
      </c>
      <c r="C30" s="47" t="s">
        <v>26</v>
      </c>
      <c r="D30" s="47" t="s">
        <v>27</v>
      </c>
      <c r="E30" s="47" t="s">
        <v>28</v>
      </c>
    </row>
    <row r="31" spans="1:15" x14ac:dyDescent="0.25">
      <c r="A31" s="48" t="s">
        <v>29</v>
      </c>
      <c r="B31" s="21">
        <v>0</v>
      </c>
      <c r="C31" s="120">
        <v>0</v>
      </c>
      <c r="D31" s="150">
        <f>IF(C31&gt;0,D19+D23+E11,0)</f>
        <v>0</v>
      </c>
      <c r="E31" s="128">
        <f>D31*C31</f>
        <v>0</v>
      </c>
    </row>
    <row r="32" spans="1:15" x14ac:dyDescent="0.25">
      <c r="A32" s="48" t="s">
        <v>30</v>
      </c>
      <c r="B32" s="21">
        <v>2.5</v>
      </c>
      <c r="C32" s="112"/>
      <c r="D32" s="151"/>
      <c r="E32" s="129"/>
    </row>
    <row r="33" spans="1:7" x14ac:dyDescent="0.25">
      <c r="A33" s="26"/>
      <c r="B33" s="26"/>
      <c r="C33" s="26"/>
      <c r="D33" s="26"/>
      <c r="E33" s="26"/>
    </row>
    <row r="34" spans="1:7" ht="13" x14ac:dyDescent="0.3">
      <c r="A34" s="49" t="s">
        <v>31</v>
      </c>
      <c r="B34" s="49"/>
      <c r="C34" s="49"/>
      <c r="D34" s="49"/>
      <c r="E34" s="29"/>
    </row>
    <row r="35" spans="1:7" x14ac:dyDescent="0.25">
      <c r="A35" s="134" t="s">
        <v>32</v>
      </c>
      <c r="B35" s="152"/>
      <c r="C35" s="152"/>
      <c r="D35" s="135"/>
      <c r="E35" s="50" t="s">
        <v>33</v>
      </c>
    </row>
    <row r="36" spans="1:7" x14ac:dyDescent="0.25">
      <c r="A36" s="42" t="s">
        <v>34</v>
      </c>
      <c r="B36" s="78"/>
      <c r="C36" s="78"/>
      <c r="D36" s="51">
        <v>8.7099999999999997E-2</v>
      </c>
      <c r="E36" s="79">
        <f>D36*(D15+E19+E27+E31)</f>
        <v>0</v>
      </c>
    </row>
    <row r="37" spans="1:7" x14ac:dyDescent="0.25">
      <c r="A37" s="155" t="s">
        <v>35</v>
      </c>
      <c r="B37" s="156"/>
      <c r="C37" s="156"/>
      <c r="D37" s="157"/>
      <c r="E37" s="81">
        <f>SUM(E36:E36)</f>
        <v>0</v>
      </c>
      <c r="G37" s="80"/>
    </row>
    <row r="38" spans="1:7" x14ac:dyDescent="0.25">
      <c r="A38" s="52"/>
      <c r="B38" s="53"/>
      <c r="C38" s="53"/>
      <c r="D38" s="53"/>
      <c r="E38" s="53"/>
    </row>
    <row r="39" spans="1:7" ht="13" x14ac:dyDescent="0.3">
      <c r="A39" s="30" t="s">
        <v>36</v>
      </c>
      <c r="B39" s="30"/>
      <c r="C39" s="26"/>
      <c r="D39" s="54"/>
      <c r="E39" s="54"/>
    </row>
    <row r="40" spans="1:7" ht="13" x14ac:dyDescent="0.3">
      <c r="A40" s="33" t="s">
        <v>37</v>
      </c>
      <c r="B40" s="29"/>
      <c r="C40" s="29"/>
      <c r="D40" s="26"/>
      <c r="E40" s="54"/>
    </row>
    <row r="41" spans="1:7" ht="13" x14ac:dyDescent="0.3">
      <c r="A41" s="148" t="s">
        <v>38</v>
      </c>
      <c r="B41" s="148"/>
      <c r="C41" s="77">
        <f>E19+E27+D15+E23+E31+E36</f>
        <v>0</v>
      </c>
      <c r="D41" s="26"/>
      <c r="E41" s="26"/>
    </row>
  </sheetData>
  <sheetProtection algorithmName="SHA-512" hashValue="1G2S1pS3WKrgDLIk5NLVVWQJ9DFHQ5iRmhdsaE2YqbrReEGFkd3/9gZ7Qy7T+Ow1ONL2eUnD12ANBAw8IR84qw==" saltValue="uefvxy5U3MaU8730RQJAuQ==" spinCount="100000" sheet="1" objects="1" scenarios="1"/>
  <dataConsolidate/>
  <mergeCells count="21">
    <mergeCell ref="A41:B41"/>
    <mergeCell ref="A18:B18"/>
    <mergeCell ref="A17:D17"/>
    <mergeCell ref="D31:D32"/>
    <mergeCell ref="A35:D35"/>
    <mergeCell ref="A19:B19"/>
    <mergeCell ref="A37:D37"/>
    <mergeCell ref="A23:B23"/>
    <mergeCell ref="E31:E32"/>
    <mergeCell ref="A5:B5"/>
    <mergeCell ref="A6:B6"/>
    <mergeCell ref="A7:B7"/>
    <mergeCell ref="A10:B10"/>
    <mergeCell ref="A11:B11"/>
    <mergeCell ref="A13:E13"/>
    <mergeCell ref="B14:C14"/>
    <mergeCell ref="B15:C15"/>
    <mergeCell ref="D15:E15"/>
    <mergeCell ref="A21:D21"/>
    <mergeCell ref="A22:B22"/>
    <mergeCell ref="D14:E14"/>
  </mergeCells>
  <phoneticPr fontId="2" type="noConversion"/>
  <dataValidations xWindow="489" yWindow="417" count="30">
    <dataValidation allowBlank="1" showInputMessage="1" showErrorMessage="1" prompt="Use CTRL plus arrow keys to move to edge of tables.  Press TAB to move to cells where data can be entered." sqref="A1:D1"/>
    <dataValidation allowBlank="1" showInputMessage="1" showErrorMessage="1" prompt="Base shared staffing hours per day" sqref="C11"/>
    <dataValidation allowBlank="1" showInputMessage="1" showErrorMessage="1" prompt="Percentage for Direct Care Relief Staff" sqref="D36"/>
    <dataValidation allowBlank="1" showInputMessage="1" showErrorMessage="1" prompt="Enter individual on-site hours per day" sqref="D19"/>
    <dataValidation allowBlank="1" showInputMessage="1" showErrorMessage="1" prompt="Individual on-site staff amount per day formula is individual hours per day times on-site wage" sqref="E19"/>
    <dataValidation allowBlank="1" showInputMessage="1" showErrorMessage="1" prompt="Total Staffing formula is Total Individual Amount for Shared Staffing + Amount per Day for Individual On-site staff + Amount per Day for Individual Remote staff+ Supervision + Customization + Total dollars relief " sqref="C41"/>
    <dataValidation allowBlank="1" showInputMessage="1" showErrorMessage="1" prompt="No Customization Add-on Amount" sqref="B31"/>
    <dataValidation allowBlank="1" showInputMessage="1" showErrorMessage="1" prompt="Supervision Hours per Day formula is ((Base shared staffing hours per day divided by # of Residents)+Individual on-site hours + Individual remote hours per Day)) times Supervisor Percent" sqref="D27"/>
    <dataValidation allowBlank="1" showInputMessage="1" showErrorMessage="1" prompt="If Add-on Choice is greater than $0, Total DCS Hours per Day formula is individual portion of shared hours per day + individual remote hours + individual on-site hours divided by Number of Residents-Direct)" sqref="D31:D32"/>
    <dataValidation allowBlank="1" showInputMessage="1" showErrorMessage="1" prompt="Staffing Customization Amount per Day formula is Total DCS Hours per Day times Add-on Amount" sqref="E31:E32"/>
    <dataValidation allowBlank="1" showInputMessage="1" showErrorMessage="1" prompt="Shared On-site Primary Staff/Awake Wage" sqref="C5"/>
    <dataValidation allowBlank="1" showInputMessage="1" showErrorMessage="1" prompt="Individual on-site staff wage" sqref="C19"/>
    <dataValidation allowBlank="1" showInputMessage="1" showErrorMessage="1" prompt="Supervision Wage" sqref="B27"/>
    <dataValidation allowBlank="1" showInputMessage="1" showErrorMessage="1" prompt="Supervision Amount per Day formula is Supervision Wage times Supervision Hours per Day" sqref="E27"/>
    <dataValidation allowBlank="1" showInputMessage="1" showErrorMessage="1" prompt="Supervision Percent" sqref="C27"/>
    <dataValidation type="list" allowBlank="1" showInputMessage="1" showErrorMessage="1" prompt="Enter Add-on Choice" sqref="C31">
      <formula1>$B$31:$B$32</formula1>
    </dataValidation>
    <dataValidation allowBlank="1" showInputMessage="1" showErrorMessage="1" prompt="Deaf or Hard of Hearing Add-on Amount" sqref="B32"/>
    <dataValidation allowBlank="1" showInputMessage="1" showErrorMessage="1" prompt="Enter Number of Residents - On-site" sqref="F11"/>
    <dataValidation allowBlank="1" showInputMessage="1" showErrorMessage="1" prompt="Total Dollars for Relief Staffing formula is equal to Relief Staff Dollar Amount" sqref="E37"/>
    <dataValidation allowBlank="1" showInputMessage="1" showErrorMessage="1" prompt="Individual hours of base shared staffing per day" sqref="B15:C15"/>
    <dataValidation allowBlank="1" showInputMessage="1" showErrorMessage="1" prompt="Base shared staffing hours per day/# of residents" sqref="E11"/>
    <dataValidation allowBlank="1" showInputMessage="1" showErrorMessage="1" prompt="Shared staff wage" sqref="A15"/>
    <dataValidation allowBlank="1" showInputMessage="1" showErrorMessage="1" prompt="Total individual amount for shared staffing is the CWF wage times individual hours of base shared staffing per day" sqref="D15:E15"/>
    <dataValidation allowBlank="1" showInputMessage="1" showErrorMessage="1" prompt="Total Remote Shared Staff Amount formula is equal to Remote Shared Staff Amount per Day" sqref="A24:B24"/>
    <dataValidation allowBlank="1" showInputMessage="1" showErrorMessage="1" prompt="Number of Residents - Remote formula is equal to Number of Residents - Direct" sqref="C24"/>
    <dataValidation allowBlank="1" showInputMessage="1" showErrorMessage="1" prompt="Individual Amount for Remote Shared Staff formula is Total Remote Shared Staff Amount divided by Number of Residents-Remote" sqref="D24:E24"/>
    <dataValidation allowBlank="1" showInputMessage="1" showErrorMessage="1" prompt="Individual Remote Staff Amount per Day formula is Individual Wage times Individual Remote Staff Hours per Day" sqref="E23"/>
    <dataValidation allowBlank="1" showInputMessage="1" showErrorMessage="1" prompt="Enter Individual Remote Staff Hours per Day" sqref="D23"/>
    <dataValidation allowBlank="1" showInputMessage="1" showErrorMessage="1" prompt="Individual Remote Staff Wage" sqref="C23"/>
    <dataValidation allowBlank="1" showInputMessage="1" showErrorMessage="1" prompt="Enter Number of Residents defined as DHS-approved # of provider-controlled units" sqref="D11"/>
  </dataValidations>
  <pageMargins left="0.25" right="0.25" top="1.25" bottom="0.75" header="0.3" footer="0.3"/>
  <pageSetup scale="72" orientation="portrait" r:id="rId1"/>
  <headerFooter alignWithMargins="0">
    <oddHeader>&amp;C&amp;G</oddHeader>
    <oddFooter>&amp;LDWRS Draft Framework for Corporate-Basic&amp;R&amp;P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3"/>
  <sheetViews>
    <sheetView zoomScale="125" workbookViewId="0">
      <selection activeCell="C19" sqref="C19"/>
    </sheetView>
  </sheetViews>
  <sheetFormatPr defaultColWidth="9.1796875" defaultRowHeight="12.5" x14ac:dyDescent="0.25"/>
  <cols>
    <col min="1" max="1" width="3" style="2" customWidth="1"/>
    <col min="2" max="2" width="40.7265625" style="2" customWidth="1"/>
    <col min="3" max="3" width="14" style="2" customWidth="1"/>
    <col min="4" max="4" width="14" style="5" customWidth="1"/>
    <col min="5" max="5" width="15.453125" style="2" customWidth="1"/>
    <col min="6" max="6" width="18.1796875" style="2" bestFit="1" customWidth="1"/>
    <col min="7" max="7" width="9.1796875" style="2" customWidth="1"/>
    <col min="8" max="16384" width="9.1796875" style="2"/>
  </cols>
  <sheetData>
    <row r="1" spans="1:5" ht="15.5" x14ac:dyDescent="0.35">
      <c r="A1" s="56" t="s">
        <v>39</v>
      </c>
      <c r="B1" s="56"/>
      <c r="C1" s="56"/>
      <c r="D1" s="56"/>
      <c r="E1" s="11"/>
    </row>
    <row r="2" spans="1:5" x14ac:dyDescent="0.25">
      <c r="A2" s="11"/>
      <c r="B2" s="11"/>
      <c r="C2" s="11"/>
      <c r="D2" s="11"/>
      <c r="E2" s="11"/>
    </row>
    <row r="3" spans="1:5" ht="13" x14ac:dyDescent="0.3">
      <c r="A3" s="57" t="s">
        <v>40</v>
      </c>
      <c r="B3" s="57"/>
      <c r="C3" s="57"/>
      <c r="D3" s="57"/>
      <c r="E3" s="11"/>
    </row>
    <row r="4" spans="1:5" x14ac:dyDescent="0.25">
      <c r="A4" s="166" t="s">
        <v>41</v>
      </c>
      <c r="B4" s="167"/>
      <c r="C4" s="1" t="s">
        <v>42</v>
      </c>
      <c r="D4" s="11"/>
      <c r="E4" s="11"/>
    </row>
    <row r="5" spans="1:5" x14ac:dyDescent="0.25">
      <c r="A5" s="161" t="s">
        <v>43</v>
      </c>
      <c r="B5" s="162"/>
      <c r="C5" s="163">
        <v>0.11559999999999999</v>
      </c>
      <c r="D5" s="11"/>
      <c r="E5" s="11"/>
    </row>
    <row r="6" spans="1:5" x14ac:dyDescent="0.25">
      <c r="A6" s="6"/>
      <c r="B6" s="168" t="s">
        <v>44</v>
      </c>
      <c r="C6" s="164"/>
      <c r="D6" s="11"/>
      <c r="E6" s="11"/>
    </row>
    <row r="7" spans="1:5" x14ac:dyDescent="0.25">
      <c r="A7" s="7"/>
      <c r="B7" s="169"/>
      <c r="C7" s="165"/>
      <c r="D7" s="11"/>
      <c r="E7" s="11"/>
    </row>
    <row r="8" spans="1:5" x14ac:dyDescent="0.25">
      <c r="A8" s="161" t="s">
        <v>45</v>
      </c>
      <c r="B8" s="162"/>
      <c r="C8" s="163">
        <v>0.12039999999999999</v>
      </c>
      <c r="D8" s="11"/>
      <c r="E8" s="11"/>
    </row>
    <row r="9" spans="1:5" x14ac:dyDescent="0.25">
      <c r="A9" s="6"/>
      <c r="B9" s="3" t="s">
        <v>46</v>
      </c>
      <c r="C9" s="164"/>
      <c r="D9" s="11"/>
      <c r="E9" s="11"/>
    </row>
    <row r="10" spans="1:5" x14ac:dyDescent="0.25">
      <c r="A10" s="6"/>
      <c r="B10" s="3" t="s">
        <v>47</v>
      </c>
      <c r="C10" s="164"/>
      <c r="D10" s="11"/>
      <c r="E10" s="11"/>
    </row>
    <row r="11" spans="1:5" x14ac:dyDescent="0.25">
      <c r="A11" s="6"/>
      <c r="B11" s="3" t="s">
        <v>48</v>
      </c>
      <c r="C11" s="164"/>
      <c r="D11" s="11"/>
      <c r="E11" s="11"/>
    </row>
    <row r="12" spans="1:5" x14ac:dyDescent="0.25">
      <c r="A12" s="6"/>
      <c r="B12" s="3" t="s">
        <v>49</v>
      </c>
      <c r="C12" s="164"/>
      <c r="D12" s="11"/>
      <c r="E12" s="11"/>
    </row>
    <row r="13" spans="1:5" x14ac:dyDescent="0.25">
      <c r="A13" s="6"/>
      <c r="B13" s="3" t="s">
        <v>50</v>
      </c>
      <c r="C13" s="164"/>
      <c r="D13" s="11"/>
      <c r="E13" s="11"/>
    </row>
    <row r="14" spans="1:5" x14ac:dyDescent="0.25">
      <c r="A14" s="6"/>
      <c r="B14" s="3" t="s">
        <v>51</v>
      </c>
      <c r="C14" s="164"/>
      <c r="D14" s="11"/>
      <c r="E14" s="11"/>
    </row>
    <row r="15" spans="1:5" x14ac:dyDescent="0.25">
      <c r="A15" s="6"/>
      <c r="B15" s="3" t="s">
        <v>52</v>
      </c>
      <c r="C15" s="164"/>
      <c r="D15" s="11"/>
      <c r="E15" s="11"/>
    </row>
    <row r="16" spans="1:5" x14ac:dyDescent="0.25">
      <c r="A16" s="6"/>
      <c r="B16" s="3" t="s">
        <v>53</v>
      </c>
      <c r="C16" s="164"/>
      <c r="D16" s="11"/>
      <c r="E16" s="11"/>
    </row>
    <row r="17" spans="1:5" x14ac:dyDescent="0.25">
      <c r="A17" s="6"/>
      <c r="B17" s="3" t="s">
        <v>54</v>
      </c>
      <c r="C17" s="164"/>
      <c r="D17" s="11"/>
      <c r="E17" s="11"/>
    </row>
    <row r="18" spans="1:5" ht="11.25" customHeight="1" x14ac:dyDescent="0.25">
      <c r="A18" s="7"/>
      <c r="B18" s="8"/>
      <c r="C18" s="165"/>
      <c r="D18" s="11"/>
      <c r="E18" s="11"/>
    </row>
    <row r="19" spans="1:5" ht="13" x14ac:dyDescent="0.3">
      <c r="A19" s="170" t="s">
        <v>55</v>
      </c>
      <c r="B19" s="171"/>
      <c r="C19" s="13">
        <f>SUM(C5:C18)</f>
        <v>0.23599999999999999</v>
      </c>
      <c r="D19" s="11"/>
      <c r="E19" s="11"/>
    </row>
    <row r="20" spans="1:5" x14ac:dyDescent="0.25">
      <c r="A20" s="11"/>
      <c r="B20" s="11"/>
      <c r="C20" s="11"/>
      <c r="D20" s="11"/>
      <c r="E20" s="11"/>
    </row>
    <row r="21" spans="1:5" x14ac:dyDescent="0.25">
      <c r="A21" s="160"/>
      <c r="B21" s="160"/>
      <c r="D21" s="11"/>
      <c r="E21" s="11"/>
    </row>
    <row r="22" spans="1:5" x14ac:dyDescent="0.25">
      <c r="A22" s="11"/>
      <c r="B22" s="11"/>
      <c r="C22" s="11"/>
      <c r="D22" s="11"/>
      <c r="E22" s="11"/>
    </row>
    <row r="23" spans="1:5" x14ac:dyDescent="0.25">
      <c r="A23" s="11"/>
      <c r="B23" s="11"/>
      <c r="C23" s="11"/>
      <c r="D23" s="11"/>
      <c r="E23" s="11"/>
    </row>
  </sheetData>
  <sheetProtection algorithmName="SHA-512" hashValue="jxNxo+zBzf19trIv3Of9TofrrdvuWnzl2nXoN84u5JUrApcrpo42GTGK1RPdQa5M7XTF8vs9OfLYNtncnLFIig==" saltValue="XLOG1JN7gy11mTPF0v/wVQ=="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5" sqref="C5"/>
    </sheetView>
  </sheetViews>
  <sheetFormatPr defaultColWidth="9.1796875" defaultRowHeight="12.5" x14ac:dyDescent="0.25"/>
  <cols>
    <col min="1" max="1" width="30.54296875" style="2" customWidth="1"/>
    <col min="2" max="2" width="43.81640625" style="2" customWidth="1"/>
    <col min="3" max="3" width="18" style="2" customWidth="1"/>
    <col min="4" max="4" width="13.1796875" style="2" customWidth="1"/>
    <col min="5" max="16384" width="9.1796875" style="2"/>
  </cols>
  <sheetData>
    <row r="1" spans="1:5" ht="15.5" x14ac:dyDescent="0.35">
      <c r="A1" s="56" t="s">
        <v>56</v>
      </c>
      <c r="B1" s="56"/>
      <c r="C1" s="56"/>
      <c r="D1" s="11"/>
      <c r="E1" s="11"/>
    </row>
    <row r="2" spans="1:5" x14ac:dyDescent="0.25">
      <c r="A2" s="11"/>
      <c r="B2" s="11"/>
      <c r="C2" s="11"/>
      <c r="D2" s="11"/>
      <c r="E2" s="11"/>
    </row>
    <row r="3" spans="1:5" ht="13" x14ac:dyDescent="0.3">
      <c r="A3" s="57" t="s">
        <v>57</v>
      </c>
      <c r="B3" s="57"/>
      <c r="C3" s="57"/>
      <c r="D3" s="11"/>
      <c r="E3" s="11"/>
    </row>
    <row r="4" spans="1:5" x14ac:dyDescent="0.25">
      <c r="A4" s="174" t="s">
        <v>58</v>
      </c>
      <c r="B4" s="175"/>
      <c r="C4" s="114" t="s">
        <v>59</v>
      </c>
      <c r="D4" s="11"/>
      <c r="E4" s="11"/>
    </row>
    <row r="5" spans="1:5" ht="99" customHeight="1" x14ac:dyDescent="0.25">
      <c r="A5" s="172" t="s">
        <v>60</v>
      </c>
      <c r="B5" s="173"/>
      <c r="C5" s="123">
        <v>2375.48</v>
      </c>
      <c r="D5" s="11"/>
      <c r="E5" s="11"/>
    </row>
    <row r="6" spans="1:5" x14ac:dyDescent="0.25">
      <c r="A6" s="11"/>
      <c r="B6" s="11"/>
      <c r="C6" s="11"/>
      <c r="D6" s="11"/>
      <c r="E6" s="11"/>
    </row>
    <row r="7" spans="1:5" x14ac:dyDescent="0.25">
      <c r="A7" s="11"/>
      <c r="B7" s="11"/>
      <c r="C7" s="11"/>
      <c r="D7" s="11"/>
      <c r="E7" s="11"/>
    </row>
    <row r="8" spans="1:5" x14ac:dyDescent="0.25">
      <c r="A8" s="11"/>
      <c r="B8" s="11"/>
      <c r="C8" s="11"/>
      <c r="D8" s="11"/>
      <c r="E8" s="11"/>
    </row>
  </sheetData>
  <sheetProtection algorithmName="SHA-512" hashValue="jfwuwtqxLuKYJ4K7hjkRk8jow7/BCxKSRiNARGrLgjzCYqDy1WU0J5rfGmIhIsu/kA2HMEDKvwTZ8nP8NxspSQ==" saltValue="A/FkNN52HVVK4TQ8PXqgYw=="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zoomScale="125" workbookViewId="0">
      <selection activeCell="E16" sqref="E16"/>
    </sheetView>
  </sheetViews>
  <sheetFormatPr defaultColWidth="9.1796875" defaultRowHeight="12.5" x14ac:dyDescent="0.25"/>
  <cols>
    <col min="1" max="1" width="9.1796875" style="2"/>
    <col min="2" max="2" width="11.1796875" style="2" customWidth="1"/>
    <col min="3" max="3" width="6.81640625" style="2" customWidth="1"/>
    <col min="4" max="4" width="11.26953125" style="2" customWidth="1"/>
    <col min="5" max="5" width="17.81640625" style="2" customWidth="1"/>
    <col min="6" max="6" width="10.26953125" style="2" bestFit="1" customWidth="1"/>
    <col min="7" max="16384" width="9.1796875" style="2"/>
  </cols>
  <sheetData>
    <row r="1" spans="1:7" ht="15.5" x14ac:dyDescent="0.35">
      <c r="A1" s="56" t="s">
        <v>61</v>
      </c>
      <c r="B1" s="56"/>
      <c r="C1" s="56"/>
      <c r="D1" s="56"/>
      <c r="E1" s="56"/>
      <c r="F1" s="56"/>
      <c r="G1" s="11"/>
    </row>
    <row r="2" spans="1:7" x14ac:dyDescent="0.25">
      <c r="A2" s="11"/>
      <c r="B2" s="11"/>
      <c r="C2" s="11"/>
      <c r="D2" s="11"/>
      <c r="E2" s="11"/>
      <c r="F2" s="11"/>
      <c r="G2" s="11"/>
    </row>
    <row r="3" spans="1:7" ht="13" x14ac:dyDescent="0.3">
      <c r="A3" s="57" t="s">
        <v>62</v>
      </c>
      <c r="B3" s="57"/>
      <c r="C3" s="57"/>
      <c r="D3" s="57"/>
      <c r="E3" s="57"/>
      <c r="F3" s="57"/>
    </row>
    <row r="4" spans="1:7" ht="13" x14ac:dyDescent="0.3">
      <c r="A4" s="185" t="s">
        <v>63</v>
      </c>
      <c r="B4" s="185"/>
      <c r="C4" s="185"/>
      <c r="D4" s="185"/>
      <c r="E4" s="9" t="s">
        <v>64</v>
      </c>
    </row>
    <row r="5" spans="1:7" x14ac:dyDescent="0.25">
      <c r="A5" s="186" t="s">
        <v>65</v>
      </c>
      <c r="B5" s="186"/>
      <c r="C5" s="186"/>
      <c r="D5" s="186"/>
      <c r="E5" s="23">
        <v>0.13250000000000001</v>
      </c>
    </row>
    <row r="6" spans="1:7" ht="13" x14ac:dyDescent="0.3">
      <c r="A6" s="187" t="s">
        <v>66</v>
      </c>
      <c r="B6" s="187"/>
      <c r="C6" s="187"/>
      <c r="D6" s="187"/>
      <c r="E6" s="13">
        <f>SUM(E5:E5)</f>
        <v>0.13250000000000001</v>
      </c>
    </row>
    <row r="7" spans="1:7" x14ac:dyDescent="0.25">
      <c r="A7" s="16"/>
      <c r="B7" s="16"/>
      <c r="C7" s="16"/>
      <c r="D7" s="16"/>
      <c r="E7" s="16"/>
    </row>
    <row r="8" spans="1:7" x14ac:dyDescent="0.25">
      <c r="A8" s="14"/>
      <c r="B8" s="14"/>
      <c r="C8" s="14"/>
      <c r="D8" s="14"/>
      <c r="E8" s="14"/>
    </row>
    <row r="9" spans="1:7" x14ac:dyDescent="0.25">
      <c r="A9" s="14"/>
      <c r="B9" s="14"/>
      <c r="C9" s="14"/>
      <c r="D9" s="14"/>
      <c r="E9" s="14"/>
    </row>
    <row r="10" spans="1:7" ht="13" x14ac:dyDescent="0.3">
      <c r="A10" s="58" t="s">
        <v>67</v>
      </c>
      <c r="B10" s="59"/>
      <c r="C10" s="59"/>
      <c r="D10" s="59"/>
      <c r="E10" s="59"/>
      <c r="F10" s="59"/>
    </row>
    <row r="11" spans="1:7" x14ac:dyDescent="0.25">
      <c r="A11" s="179" t="s">
        <v>68</v>
      </c>
      <c r="B11" s="180"/>
      <c r="C11" s="180"/>
      <c r="D11" s="181"/>
      <c r="E11" s="23">
        <v>1.2999999999999999E-2</v>
      </c>
    </row>
    <row r="12" spans="1:7" x14ac:dyDescent="0.25">
      <c r="A12" s="179" t="s">
        <v>69</v>
      </c>
      <c r="B12" s="180"/>
      <c r="C12" s="180"/>
      <c r="D12" s="181"/>
      <c r="E12" s="23">
        <v>3.9E-2</v>
      </c>
    </row>
    <row r="13" spans="1:7" ht="13" x14ac:dyDescent="0.3">
      <c r="A13" s="182" t="s">
        <v>70</v>
      </c>
      <c r="B13" s="183"/>
      <c r="C13" s="183"/>
      <c r="D13" s="184"/>
      <c r="E13" s="13">
        <f>SUM(E10:E12)</f>
        <v>5.1999999999999998E-2</v>
      </c>
    </row>
    <row r="14" spans="1:7" x14ac:dyDescent="0.25">
      <c r="A14" s="14"/>
      <c r="B14" s="14"/>
      <c r="C14" s="14"/>
      <c r="D14" s="14"/>
      <c r="E14" s="14"/>
    </row>
    <row r="15" spans="1:7" x14ac:dyDescent="0.25">
      <c r="A15" s="14" t="s">
        <v>71</v>
      </c>
      <c r="B15" s="14"/>
      <c r="C15" s="14"/>
      <c r="D15" s="14"/>
      <c r="E15" s="14"/>
    </row>
    <row r="16" spans="1:7" ht="13" x14ac:dyDescent="0.3">
      <c r="A16" s="176" t="s">
        <v>72</v>
      </c>
      <c r="B16" s="177"/>
      <c r="C16" s="177"/>
      <c r="D16" s="178"/>
      <c r="E16" s="24">
        <f>SUM(E6,E13)</f>
        <v>0.1845</v>
      </c>
    </row>
    <row r="17" ht="16.5" customHeight="1" x14ac:dyDescent="0.25"/>
  </sheetData>
  <sheetProtection algorithmName="SHA-512" hashValue="2Gk81PXD1cXMeU2fwSSnRzoLe7L1xhhMN054nGAFomifisdO5A9tdbpppYCGQ47cSnaiGGllSstgMsCmp6Ku/w==" saltValue="R0uHP4CZ/AyRLd3TDXcJOA=="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1" bestFit="1" customWidth="1"/>
  </cols>
  <sheetData>
    <row r="2" spans="1:6" x14ac:dyDescent="0.25">
      <c r="A2" s="99"/>
      <c r="B2" s="99"/>
      <c r="C2" s="99"/>
      <c r="D2" s="99"/>
    </row>
    <row r="3" spans="1:6" ht="13" x14ac:dyDescent="0.3">
      <c r="A3" s="33" t="s">
        <v>73</v>
      </c>
      <c r="B3" s="80"/>
      <c r="C3" s="80"/>
      <c r="D3" s="80"/>
    </row>
    <row r="4" spans="1:6" x14ac:dyDescent="0.25">
      <c r="A4" s="39" t="s">
        <v>74</v>
      </c>
      <c r="B4" s="188" t="s">
        <v>80</v>
      </c>
      <c r="C4" s="189"/>
      <c r="D4" s="190"/>
    </row>
    <row r="5" spans="1:6" x14ac:dyDescent="0.25">
      <c r="A5" s="39" t="s">
        <v>76</v>
      </c>
      <c r="B5" s="191" t="str">
        <f>INDEX($C$10:$C$97,MATCH(B4:D4,B10:B97,0))</f>
        <v>Unspecified Region</v>
      </c>
      <c r="C5" s="192"/>
      <c r="D5" s="193"/>
    </row>
    <row r="7" spans="1:6" hidden="1" x14ac:dyDescent="0.25">
      <c r="A7" t="s">
        <v>77</v>
      </c>
      <c r="B7" t="str">
        <f>INDEX($D$10:$D$97,MATCH(B4:D4,B10:B97,0))</f>
        <v>-</v>
      </c>
    </row>
    <row r="8" spans="1:6" hidden="1" x14ac:dyDescent="0.25"/>
    <row r="9" spans="1:6" ht="14.5" hidden="1" x14ac:dyDescent="0.25">
      <c r="B9" s="62" t="s">
        <v>78</v>
      </c>
      <c r="C9" s="62" t="s">
        <v>79</v>
      </c>
      <c r="D9" s="63" t="s">
        <v>77</v>
      </c>
      <c r="F9"/>
    </row>
    <row r="10" spans="1:6" ht="14.5" hidden="1" x14ac:dyDescent="0.25">
      <c r="B10" s="64" t="s">
        <v>80</v>
      </c>
      <c r="C10" s="64" t="s">
        <v>81</v>
      </c>
      <c r="D10" s="65" t="s">
        <v>82</v>
      </c>
      <c r="F10"/>
    </row>
    <row r="11" spans="1:6" ht="14.5" hidden="1" x14ac:dyDescent="0.25">
      <c r="B11" s="66" t="s">
        <v>83</v>
      </c>
      <c r="C11" s="66" t="s">
        <v>84</v>
      </c>
      <c r="D11" s="125">
        <v>0.97099999999999997</v>
      </c>
      <c r="F11"/>
    </row>
    <row r="12" spans="1:6" ht="14.5" hidden="1" x14ac:dyDescent="0.25">
      <c r="B12" s="66" t="s">
        <v>85</v>
      </c>
      <c r="C12" s="66" t="s">
        <v>86</v>
      </c>
      <c r="D12" s="125">
        <v>1.0169999999999999</v>
      </c>
      <c r="F12"/>
    </row>
    <row r="13" spans="1:6" ht="14.5" hidden="1" x14ac:dyDescent="0.25">
      <c r="B13" s="66" t="s">
        <v>87</v>
      </c>
      <c r="C13" s="66" t="s">
        <v>88</v>
      </c>
      <c r="D13" s="125">
        <v>0.95399999999999996</v>
      </c>
      <c r="F13"/>
    </row>
    <row r="14" spans="1:6" ht="14.5" hidden="1" x14ac:dyDescent="0.25">
      <c r="B14" s="66" t="s">
        <v>89</v>
      </c>
      <c r="C14" s="66" t="s">
        <v>88</v>
      </c>
      <c r="D14" s="125">
        <v>0.95399999999999996</v>
      </c>
      <c r="F14"/>
    </row>
    <row r="15" spans="1:6" ht="14.5" hidden="1" x14ac:dyDescent="0.25">
      <c r="B15" s="66" t="s">
        <v>90</v>
      </c>
      <c r="C15" s="66" t="s">
        <v>91</v>
      </c>
      <c r="D15" s="125">
        <v>0.996</v>
      </c>
      <c r="F15"/>
    </row>
    <row r="16" spans="1:6" ht="14.5" hidden="1" x14ac:dyDescent="0.25">
      <c r="B16" s="66" t="s">
        <v>92</v>
      </c>
      <c r="C16" s="67" t="s">
        <v>93</v>
      </c>
      <c r="D16" s="125">
        <v>0.97799999999999998</v>
      </c>
      <c r="F16"/>
    </row>
    <row r="17" spans="2:6" ht="14.5" hidden="1" x14ac:dyDescent="0.25">
      <c r="B17" s="66" t="s">
        <v>94</v>
      </c>
      <c r="C17" s="66" t="s">
        <v>95</v>
      </c>
      <c r="D17" s="125">
        <v>1.014</v>
      </c>
      <c r="F17"/>
    </row>
    <row r="18" spans="2:6" ht="14.5" hidden="1" x14ac:dyDescent="0.25">
      <c r="B18" s="66" t="s">
        <v>96</v>
      </c>
      <c r="C18" s="67" t="s">
        <v>97</v>
      </c>
      <c r="D18" s="125">
        <v>1.01</v>
      </c>
      <c r="F18"/>
    </row>
    <row r="19" spans="2:6" ht="14.5" hidden="1" x14ac:dyDescent="0.25">
      <c r="B19" s="66" t="s">
        <v>98</v>
      </c>
      <c r="C19" s="67" t="s">
        <v>99</v>
      </c>
      <c r="D19" s="125">
        <v>0.97699999999999998</v>
      </c>
      <c r="F19"/>
    </row>
    <row r="20" spans="2:6" ht="14.5" hidden="1" x14ac:dyDescent="0.25">
      <c r="B20" s="66" t="s">
        <v>100</v>
      </c>
      <c r="C20" s="66" t="s">
        <v>86</v>
      </c>
      <c r="D20" s="125">
        <v>1.0169999999999999</v>
      </c>
      <c r="F20"/>
    </row>
    <row r="21" spans="2:6" ht="14.5" hidden="1" x14ac:dyDescent="0.25">
      <c r="B21" s="66" t="s">
        <v>101</v>
      </c>
      <c r="C21" s="66" t="s">
        <v>88</v>
      </c>
      <c r="D21" s="125">
        <v>0.95399999999999996</v>
      </c>
      <c r="F21"/>
    </row>
    <row r="22" spans="2:6" ht="14.5" hidden="1" x14ac:dyDescent="0.25">
      <c r="B22" s="66" t="s">
        <v>102</v>
      </c>
      <c r="C22" s="67" t="s">
        <v>93</v>
      </c>
      <c r="D22" s="125">
        <v>0.97799999999999998</v>
      </c>
      <c r="F22"/>
    </row>
    <row r="23" spans="2:6" ht="14.5" hidden="1" x14ac:dyDescent="0.25">
      <c r="B23" s="66" t="s">
        <v>103</v>
      </c>
      <c r="C23" s="67" t="s">
        <v>86</v>
      </c>
      <c r="D23" s="125">
        <v>1.0169999999999999</v>
      </c>
      <c r="F23"/>
    </row>
    <row r="24" spans="2:6" ht="14.5" hidden="1" x14ac:dyDescent="0.25">
      <c r="B24" s="66" t="s">
        <v>104</v>
      </c>
      <c r="C24" s="67" t="s">
        <v>105</v>
      </c>
      <c r="D24" s="125">
        <v>1.0109999999999999</v>
      </c>
      <c r="F24"/>
    </row>
    <row r="25" spans="2:6" ht="14.5" hidden="1" x14ac:dyDescent="0.25">
      <c r="B25" s="66" t="s">
        <v>106</v>
      </c>
      <c r="C25" s="66" t="s">
        <v>88</v>
      </c>
      <c r="D25" s="125">
        <v>0.95399999999999996</v>
      </c>
      <c r="F25"/>
    </row>
    <row r="26" spans="2:6" ht="14.5" hidden="1" x14ac:dyDescent="0.25">
      <c r="B26" s="66" t="s">
        <v>75</v>
      </c>
      <c r="C26" s="67" t="s">
        <v>84</v>
      </c>
      <c r="D26" s="125">
        <v>0.97099999999999997</v>
      </c>
      <c r="F26"/>
    </row>
    <row r="27" spans="2:6" ht="14.5" hidden="1" x14ac:dyDescent="0.25">
      <c r="B27" s="66" t="s">
        <v>107</v>
      </c>
      <c r="C27" s="67" t="s">
        <v>93</v>
      </c>
      <c r="D27" s="125">
        <v>0.97799999999999998</v>
      </c>
      <c r="F27"/>
    </row>
    <row r="28" spans="2:6" ht="14.5" hidden="1" x14ac:dyDescent="0.25">
      <c r="B28" s="66" t="s">
        <v>108</v>
      </c>
      <c r="C28" s="66" t="s">
        <v>88</v>
      </c>
      <c r="D28" s="125">
        <v>0.95399999999999996</v>
      </c>
      <c r="F28"/>
    </row>
    <row r="29" spans="2:6" ht="14.5" hidden="1" x14ac:dyDescent="0.25">
      <c r="B29" s="66" t="s">
        <v>109</v>
      </c>
      <c r="C29" s="66" t="s">
        <v>86</v>
      </c>
      <c r="D29" s="125">
        <v>1.0169999999999999</v>
      </c>
      <c r="F29"/>
    </row>
    <row r="30" spans="2:6" ht="14.5" hidden="1" x14ac:dyDescent="0.25">
      <c r="B30" s="66" t="s">
        <v>110</v>
      </c>
      <c r="C30" s="67" t="s">
        <v>111</v>
      </c>
      <c r="D30" s="125">
        <v>1.006</v>
      </c>
      <c r="F30"/>
    </row>
    <row r="31" spans="2:6" ht="14.5" hidden="1" x14ac:dyDescent="0.25">
      <c r="B31" s="66" t="s">
        <v>112</v>
      </c>
      <c r="C31" s="66" t="s">
        <v>88</v>
      </c>
      <c r="D31" s="125">
        <v>0.95399999999999996</v>
      </c>
      <c r="F31"/>
    </row>
    <row r="32" spans="2:6" ht="14.5" hidden="1" x14ac:dyDescent="0.25">
      <c r="B32" s="66" t="s">
        <v>113</v>
      </c>
      <c r="C32" s="67" t="s">
        <v>97</v>
      </c>
      <c r="D32" s="125">
        <v>1.01</v>
      </c>
      <c r="F32"/>
    </row>
    <row r="33" spans="2:6" ht="14.5" hidden="1" x14ac:dyDescent="0.25">
      <c r="B33" s="66" t="s">
        <v>114</v>
      </c>
      <c r="C33" s="67" t="s">
        <v>111</v>
      </c>
      <c r="D33" s="125">
        <v>1.006</v>
      </c>
      <c r="F33"/>
    </row>
    <row r="34" spans="2:6" ht="14.5" hidden="1" x14ac:dyDescent="0.25">
      <c r="B34" s="66" t="s">
        <v>115</v>
      </c>
      <c r="C34" s="67" t="s">
        <v>97</v>
      </c>
      <c r="D34" s="125">
        <v>1.01</v>
      </c>
      <c r="F34"/>
    </row>
    <row r="35" spans="2:6" ht="14.5" hidden="1" x14ac:dyDescent="0.25">
      <c r="B35" s="66" t="s">
        <v>116</v>
      </c>
      <c r="C35" s="67" t="s">
        <v>97</v>
      </c>
      <c r="D35" s="125">
        <v>1.01</v>
      </c>
      <c r="F35"/>
    </row>
    <row r="36" spans="2:6" ht="14.5" hidden="1" x14ac:dyDescent="0.25">
      <c r="B36" s="66" t="s">
        <v>117</v>
      </c>
      <c r="C36" s="66" t="s">
        <v>88</v>
      </c>
      <c r="D36" s="125">
        <v>0.95399999999999996</v>
      </c>
      <c r="F36"/>
    </row>
    <row r="37" spans="2:6" ht="14.5" hidden="1" x14ac:dyDescent="0.25">
      <c r="B37" s="66" t="s">
        <v>118</v>
      </c>
      <c r="C37" s="66" t="s">
        <v>86</v>
      </c>
      <c r="D37" s="125">
        <v>1.0169999999999999</v>
      </c>
      <c r="F37"/>
    </row>
    <row r="38" spans="2:6" ht="14.5" hidden="1" x14ac:dyDescent="0.25">
      <c r="B38" s="66" t="s">
        <v>119</v>
      </c>
      <c r="C38" s="67" t="s">
        <v>120</v>
      </c>
      <c r="D38" s="125">
        <v>0.97599999999999998</v>
      </c>
      <c r="F38"/>
    </row>
    <row r="39" spans="2:6" ht="14.5" hidden="1" x14ac:dyDescent="0.25">
      <c r="B39" s="66" t="s">
        <v>121</v>
      </c>
      <c r="C39" s="66" t="s">
        <v>88</v>
      </c>
      <c r="D39" s="125">
        <v>0.95399999999999996</v>
      </c>
      <c r="F39"/>
    </row>
    <row r="40" spans="2:6" ht="14.5" hidden="1" x14ac:dyDescent="0.25">
      <c r="B40" s="66" t="s">
        <v>122</v>
      </c>
      <c r="C40" s="67" t="s">
        <v>86</v>
      </c>
      <c r="D40" s="125">
        <v>1.0169999999999999</v>
      </c>
      <c r="F40"/>
    </row>
    <row r="41" spans="2:6" ht="14.5" hidden="1" x14ac:dyDescent="0.25">
      <c r="B41" s="66" t="s">
        <v>123</v>
      </c>
      <c r="C41" s="67" t="s">
        <v>84</v>
      </c>
      <c r="D41" s="125">
        <v>0.97099999999999997</v>
      </c>
      <c r="F41"/>
    </row>
    <row r="42" spans="2:6" ht="14.5" hidden="1" x14ac:dyDescent="0.25">
      <c r="B42" s="66" t="s">
        <v>124</v>
      </c>
      <c r="C42" s="67" t="s">
        <v>93</v>
      </c>
      <c r="D42" s="125">
        <v>0.97799999999999998</v>
      </c>
      <c r="F42"/>
    </row>
    <row r="43" spans="2:6" ht="14.5" hidden="1" x14ac:dyDescent="0.25">
      <c r="B43" s="66" t="s">
        <v>125</v>
      </c>
      <c r="C43" s="67" t="s">
        <v>84</v>
      </c>
      <c r="D43" s="125">
        <v>0.97099999999999997</v>
      </c>
      <c r="F43"/>
    </row>
    <row r="44" spans="2:6" ht="14.5" hidden="1" x14ac:dyDescent="0.25">
      <c r="B44" s="66" t="s">
        <v>126</v>
      </c>
      <c r="C44" s="67" t="s">
        <v>93</v>
      </c>
      <c r="D44" s="125">
        <v>0.97799999999999998</v>
      </c>
      <c r="F44"/>
    </row>
    <row r="45" spans="2:6" ht="14.5" hidden="1" x14ac:dyDescent="0.25">
      <c r="B45" s="66" t="s">
        <v>127</v>
      </c>
      <c r="C45" s="66" t="s">
        <v>88</v>
      </c>
      <c r="D45" s="125">
        <v>0.95399999999999996</v>
      </c>
      <c r="F45"/>
    </row>
    <row r="46" spans="2:6" ht="14.5" hidden="1" x14ac:dyDescent="0.25">
      <c r="B46" s="66" t="s">
        <v>128</v>
      </c>
      <c r="C46" s="67" t="s">
        <v>84</v>
      </c>
      <c r="D46" s="125">
        <v>0.97099999999999997</v>
      </c>
      <c r="F46"/>
    </row>
    <row r="47" spans="2:6" ht="14.5" hidden="1" x14ac:dyDescent="0.25">
      <c r="B47" s="66" t="s">
        <v>129</v>
      </c>
      <c r="C47" s="67" t="s">
        <v>93</v>
      </c>
      <c r="D47" s="125">
        <v>0.97799999999999998</v>
      </c>
      <c r="F47"/>
    </row>
    <row r="48" spans="2:6" ht="14.5" hidden="1" x14ac:dyDescent="0.25">
      <c r="B48" s="66" t="s">
        <v>130</v>
      </c>
      <c r="C48" s="67" t="s">
        <v>84</v>
      </c>
      <c r="D48" s="125">
        <v>0.97099999999999997</v>
      </c>
      <c r="F48"/>
    </row>
    <row r="49" spans="2:6" ht="14.5" hidden="1" x14ac:dyDescent="0.25">
      <c r="B49" s="66" t="s">
        <v>131</v>
      </c>
      <c r="C49" s="66" t="s">
        <v>88</v>
      </c>
      <c r="D49" s="125">
        <v>0.95399999999999996</v>
      </c>
      <c r="F49"/>
    </row>
    <row r="50" spans="2:6" ht="14.5" hidden="1" x14ac:dyDescent="0.25">
      <c r="B50" s="66" t="s">
        <v>132</v>
      </c>
      <c r="C50" s="67" t="s">
        <v>86</v>
      </c>
      <c r="D50" s="125">
        <v>1.0169999999999999</v>
      </c>
      <c r="F50"/>
    </row>
    <row r="51" spans="2:6" ht="14.5" hidden="1" x14ac:dyDescent="0.25">
      <c r="B51" s="66" t="s">
        <v>133</v>
      </c>
      <c r="C51" s="67" t="s">
        <v>93</v>
      </c>
      <c r="D51" s="125">
        <v>0.97799999999999998</v>
      </c>
      <c r="F51"/>
    </row>
    <row r="52" spans="2:6" ht="14.5" hidden="1" x14ac:dyDescent="0.25">
      <c r="B52" s="66" t="s">
        <v>134</v>
      </c>
      <c r="C52" s="67" t="s">
        <v>93</v>
      </c>
      <c r="D52" s="125">
        <v>0.97799999999999998</v>
      </c>
      <c r="F52"/>
    </row>
    <row r="53" spans="2:6" ht="14.5" hidden="1" x14ac:dyDescent="0.25">
      <c r="B53" s="66" t="s">
        <v>135</v>
      </c>
      <c r="C53" s="67" t="s">
        <v>93</v>
      </c>
      <c r="D53" s="125">
        <v>0.97799999999999998</v>
      </c>
      <c r="F53"/>
    </row>
    <row r="54" spans="2:6" ht="14.5" hidden="1" x14ac:dyDescent="0.25">
      <c r="B54" s="66" t="s">
        <v>136</v>
      </c>
      <c r="C54" s="66" t="s">
        <v>88</v>
      </c>
      <c r="D54" s="125">
        <v>0.95399999999999996</v>
      </c>
      <c r="F54"/>
    </row>
    <row r="55" spans="2:6" ht="14.5" hidden="1" x14ac:dyDescent="0.25">
      <c r="B55" s="66" t="s">
        <v>137</v>
      </c>
      <c r="C55" s="66" t="s">
        <v>88</v>
      </c>
      <c r="D55" s="125">
        <v>0.95399999999999996</v>
      </c>
      <c r="F55"/>
    </row>
    <row r="56" spans="2:6" ht="14.5" hidden="1" x14ac:dyDescent="0.25">
      <c r="B56" s="66" t="s">
        <v>138</v>
      </c>
      <c r="C56" s="67" t="s">
        <v>97</v>
      </c>
      <c r="D56" s="125">
        <v>1.01</v>
      </c>
      <c r="F56"/>
    </row>
    <row r="57" spans="2:6" ht="14.5" hidden="1" x14ac:dyDescent="0.25">
      <c r="B57" s="66" t="s">
        <v>139</v>
      </c>
      <c r="C57" s="67" t="s">
        <v>93</v>
      </c>
      <c r="D57" s="125">
        <v>0.97799999999999998</v>
      </c>
      <c r="F57"/>
    </row>
    <row r="58" spans="2:6" ht="14.5" hidden="1" x14ac:dyDescent="0.25">
      <c r="B58" s="66" t="s">
        <v>140</v>
      </c>
      <c r="C58" s="67" t="s">
        <v>86</v>
      </c>
      <c r="D58" s="125">
        <v>1.0169999999999999</v>
      </c>
      <c r="F58"/>
    </row>
    <row r="59" spans="2:6" ht="14.5" hidden="1" x14ac:dyDescent="0.25">
      <c r="B59" s="66" t="s">
        <v>141</v>
      </c>
      <c r="C59" s="66" t="s">
        <v>88</v>
      </c>
      <c r="D59" s="125">
        <v>0.95399999999999996</v>
      </c>
      <c r="F59"/>
    </row>
    <row r="60" spans="2:6" ht="14.5" hidden="1" x14ac:dyDescent="0.25">
      <c r="B60" s="66" t="s">
        <v>142</v>
      </c>
      <c r="C60" s="67" t="s">
        <v>97</v>
      </c>
      <c r="D60" s="125">
        <v>1.01</v>
      </c>
      <c r="F60"/>
    </row>
    <row r="61" spans="2:6" ht="14.5" hidden="1" x14ac:dyDescent="0.25">
      <c r="B61" s="66" t="s">
        <v>143</v>
      </c>
      <c r="C61" s="67" t="s">
        <v>93</v>
      </c>
      <c r="D61" s="125">
        <v>0.97799999999999998</v>
      </c>
      <c r="F61"/>
    </row>
    <row r="62" spans="2:6" ht="14.5" hidden="1" x14ac:dyDescent="0.25">
      <c r="B62" s="66" t="s">
        <v>144</v>
      </c>
      <c r="C62" s="67" t="s">
        <v>95</v>
      </c>
      <c r="D62" s="125">
        <v>1.014</v>
      </c>
      <c r="F62"/>
    </row>
    <row r="63" spans="2:6" ht="14.5" hidden="1" x14ac:dyDescent="0.25">
      <c r="B63" s="66" t="s">
        <v>145</v>
      </c>
      <c r="C63" s="67" t="s">
        <v>93</v>
      </c>
      <c r="D63" s="125">
        <v>0.97799999999999998</v>
      </c>
      <c r="F63"/>
    </row>
    <row r="64" spans="2:6" ht="14.5" hidden="1" x14ac:dyDescent="0.25">
      <c r="B64" s="66" t="s">
        <v>146</v>
      </c>
      <c r="C64" s="66" t="s">
        <v>88</v>
      </c>
      <c r="D64" s="125">
        <v>0.95399999999999996</v>
      </c>
      <c r="F64"/>
    </row>
    <row r="65" spans="2:6" ht="14.5" hidden="1" x14ac:dyDescent="0.25">
      <c r="B65" s="66" t="s">
        <v>147</v>
      </c>
      <c r="C65" s="67" t="s">
        <v>111</v>
      </c>
      <c r="D65" s="125">
        <v>1.006</v>
      </c>
      <c r="F65"/>
    </row>
    <row r="66" spans="2:6" ht="14.5" hidden="1" x14ac:dyDescent="0.25">
      <c r="B66" s="66" t="s">
        <v>148</v>
      </c>
      <c r="C66" s="66" t="s">
        <v>88</v>
      </c>
      <c r="D66" s="125">
        <v>0.95399999999999996</v>
      </c>
      <c r="F66"/>
    </row>
    <row r="67" spans="2:6" ht="14.5" hidden="1" x14ac:dyDescent="0.25">
      <c r="B67" s="66" t="s">
        <v>149</v>
      </c>
      <c r="C67" s="66" t="s">
        <v>88</v>
      </c>
      <c r="D67" s="125">
        <v>0.95399999999999996</v>
      </c>
      <c r="F67"/>
    </row>
    <row r="68" spans="2:6" ht="14.5" hidden="1" x14ac:dyDescent="0.25">
      <c r="B68" s="66" t="s">
        <v>150</v>
      </c>
      <c r="C68" s="67" t="s">
        <v>84</v>
      </c>
      <c r="D68" s="125">
        <v>0.97099999999999997</v>
      </c>
      <c r="F68"/>
    </row>
    <row r="69" spans="2:6" ht="14.5" hidden="1" x14ac:dyDescent="0.25">
      <c r="B69" s="66" t="s">
        <v>151</v>
      </c>
      <c r="C69" s="67" t="s">
        <v>93</v>
      </c>
      <c r="D69" s="125">
        <v>0.97799999999999998</v>
      </c>
      <c r="F69"/>
    </row>
    <row r="70" spans="2:6" ht="14.5" hidden="1" x14ac:dyDescent="0.25">
      <c r="B70" s="66" t="s">
        <v>152</v>
      </c>
      <c r="C70" s="67" t="s">
        <v>153</v>
      </c>
      <c r="D70" s="125">
        <v>1.026</v>
      </c>
      <c r="F70"/>
    </row>
    <row r="71" spans="2:6" ht="14.5" hidden="1" x14ac:dyDescent="0.25">
      <c r="B71" s="66" t="s">
        <v>154</v>
      </c>
      <c r="C71" s="66" t="s">
        <v>88</v>
      </c>
      <c r="D71" s="125">
        <v>0.95399999999999996</v>
      </c>
      <c r="F71"/>
    </row>
    <row r="72" spans="2:6" ht="14.5" hidden="1" x14ac:dyDescent="0.25">
      <c r="B72" s="66" t="s">
        <v>155</v>
      </c>
      <c r="C72" s="66" t="s">
        <v>86</v>
      </c>
      <c r="D72" s="125">
        <v>1.0169999999999999</v>
      </c>
      <c r="F72"/>
    </row>
    <row r="73" spans="2:6" ht="14.5" hidden="1" x14ac:dyDescent="0.25">
      <c r="B73" s="66" t="s">
        <v>156</v>
      </c>
      <c r="C73" s="66" t="s">
        <v>88</v>
      </c>
      <c r="D73" s="125">
        <v>0.95399999999999996</v>
      </c>
      <c r="F73"/>
    </row>
    <row r="74" spans="2:6" ht="14.5" hidden="1" x14ac:dyDescent="0.25">
      <c r="B74" s="66" t="s">
        <v>157</v>
      </c>
      <c r="C74" s="67" t="s">
        <v>93</v>
      </c>
      <c r="D74" s="125">
        <v>0.97799999999999998</v>
      </c>
      <c r="F74"/>
    </row>
    <row r="75" spans="2:6" ht="14.5" hidden="1" x14ac:dyDescent="0.25">
      <c r="B75" s="66" t="s">
        <v>158</v>
      </c>
      <c r="C75" s="67" t="s">
        <v>93</v>
      </c>
      <c r="D75" s="125">
        <v>0.97799999999999998</v>
      </c>
      <c r="F75"/>
    </row>
    <row r="76" spans="2:6" ht="14.5" hidden="1" x14ac:dyDescent="0.25">
      <c r="B76" s="66" t="s">
        <v>159</v>
      </c>
      <c r="C76" s="67" t="s">
        <v>97</v>
      </c>
      <c r="D76" s="125">
        <v>1.01</v>
      </c>
      <c r="F76"/>
    </row>
    <row r="77" spans="2:6" ht="14.5" hidden="1" x14ac:dyDescent="0.25">
      <c r="B77" s="66" t="s">
        <v>160</v>
      </c>
      <c r="C77" s="67" t="s">
        <v>93</v>
      </c>
      <c r="D77" s="125">
        <v>0.97799999999999998</v>
      </c>
      <c r="F77"/>
    </row>
    <row r="78" spans="2:6" ht="14.5" hidden="1" x14ac:dyDescent="0.25">
      <c r="B78" s="66" t="s">
        <v>161</v>
      </c>
      <c r="C78" s="66" t="s">
        <v>88</v>
      </c>
      <c r="D78" s="125">
        <v>0.95399999999999996</v>
      </c>
      <c r="F78"/>
    </row>
    <row r="79" spans="2:6" ht="14.5" hidden="1" x14ac:dyDescent="0.25">
      <c r="B79" s="66" t="s">
        <v>162</v>
      </c>
      <c r="C79" s="67" t="s">
        <v>99</v>
      </c>
      <c r="D79" s="125">
        <v>0.97699999999999998</v>
      </c>
      <c r="F79"/>
    </row>
    <row r="80" spans="2:6" ht="14.5" hidden="1" x14ac:dyDescent="0.25">
      <c r="B80" s="66" t="s">
        <v>163</v>
      </c>
      <c r="C80" s="66" t="s">
        <v>86</v>
      </c>
      <c r="D80" s="125">
        <v>1.0169999999999999</v>
      </c>
      <c r="F80"/>
    </row>
    <row r="81" spans="2:6" ht="14.5" hidden="1" x14ac:dyDescent="0.25">
      <c r="B81" s="66" t="s">
        <v>164</v>
      </c>
      <c r="C81" s="67" t="s">
        <v>86</v>
      </c>
      <c r="D81" s="125">
        <v>1.0169999999999999</v>
      </c>
      <c r="F81"/>
    </row>
    <row r="82" spans="2:6" ht="14.5" hidden="1" x14ac:dyDescent="0.25">
      <c r="B82" s="66" t="s">
        <v>165</v>
      </c>
      <c r="C82" s="67" t="s">
        <v>86</v>
      </c>
      <c r="D82" s="125">
        <v>1.0169999999999999</v>
      </c>
      <c r="F82"/>
    </row>
    <row r="83" spans="2:6" ht="14.5" hidden="1" x14ac:dyDescent="0.25">
      <c r="B83" s="66" t="s">
        <v>166</v>
      </c>
      <c r="C83" s="67" t="s">
        <v>91</v>
      </c>
      <c r="D83" s="125">
        <v>0.996</v>
      </c>
      <c r="F83"/>
    </row>
    <row r="84" spans="2:6" ht="14.5" hidden="1" x14ac:dyDescent="0.25">
      <c r="B84" s="66" t="s">
        <v>167</v>
      </c>
      <c r="C84" s="67" t="s">
        <v>97</v>
      </c>
      <c r="D84" s="125">
        <v>1.01</v>
      </c>
      <c r="F84"/>
    </row>
    <row r="85" spans="2:6" ht="14.5" hidden="1" x14ac:dyDescent="0.25">
      <c r="B85" s="66" t="s">
        <v>168</v>
      </c>
      <c r="C85" s="66" t="s">
        <v>88</v>
      </c>
      <c r="D85" s="125">
        <v>0.95399999999999996</v>
      </c>
      <c r="F85"/>
    </row>
    <row r="86" spans="2:6" ht="14.5" hidden="1" x14ac:dyDescent="0.25">
      <c r="B86" s="66" t="s">
        <v>169</v>
      </c>
      <c r="C86" s="67" t="s">
        <v>93</v>
      </c>
      <c r="D86" s="125">
        <v>0.97799999999999998</v>
      </c>
      <c r="F86"/>
    </row>
    <row r="87" spans="2:6" ht="14.5" hidden="1" x14ac:dyDescent="0.25">
      <c r="B87" s="66" t="s">
        <v>170</v>
      </c>
      <c r="C87" s="66" t="s">
        <v>88</v>
      </c>
      <c r="D87" s="125">
        <v>0.95399999999999996</v>
      </c>
      <c r="F87"/>
    </row>
    <row r="88" spans="2:6" ht="14.5" hidden="1" x14ac:dyDescent="0.25">
      <c r="B88" s="66" t="s">
        <v>171</v>
      </c>
      <c r="C88" s="66" t="s">
        <v>88</v>
      </c>
      <c r="D88" s="125">
        <v>0.95399999999999996</v>
      </c>
      <c r="F88"/>
    </row>
    <row r="89" spans="2:6" ht="14.5" hidden="1" x14ac:dyDescent="0.25">
      <c r="B89" s="66" t="s">
        <v>172</v>
      </c>
      <c r="C89" s="67" t="s">
        <v>111</v>
      </c>
      <c r="D89" s="125">
        <v>1.006</v>
      </c>
      <c r="F89"/>
    </row>
    <row r="90" spans="2:6" ht="14.5" hidden="1" x14ac:dyDescent="0.25">
      <c r="B90" s="66" t="s">
        <v>173</v>
      </c>
      <c r="C90" s="66" t="s">
        <v>88</v>
      </c>
      <c r="D90" s="125">
        <v>0.95399999999999996</v>
      </c>
      <c r="F90"/>
    </row>
    <row r="91" spans="2:6" ht="14.5" hidden="1" x14ac:dyDescent="0.25">
      <c r="B91" s="66" t="s">
        <v>174</v>
      </c>
      <c r="C91" s="67" t="s">
        <v>97</v>
      </c>
      <c r="D91" s="125">
        <v>1.01</v>
      </c>
      <c r="F91"/>
    </row>
    <row r="92" spans="2:6" ht="14.5" hidden="1" x14ac:dyDescent="0.25">
      <c r="B92" s="66" t="s">
        <v>175</v>
      </c>
      <c r="C92" s="66" t="s">
        <v>86</v>
      </c>
      <c r="D92" s="125">
        <v>1.0169999999999999</v>
      </c>
      <c r="F92"/>
    </row>
    <row r="93" spans="2:6" ht="14.5" hidden="1" x14ac:dyDescent="0.25">
      <c r="B93" s="66" t="s">
        <v>176</v>
      </c>
      <c r="C93" s="67" t="s">
        <v>97</v>
      </c>
      <c r="D93" s="125">
        <v>1.01</v>
      </c>
      <c r="F93"/>
    </row>
    <row r="94" spans="2:6" ht="14.5" hidden="1" x14ac:dyDescent="0.25">
      <c r="B94" s="66" t="s">
        <v>177</v>
      </c>
      <c r="C94" s="66" t="s">
        <v>88</v>
      </c>
      <c r="D94" s="125">
        <v>0.95399999999999996</v>
      </c>
      <c r="F94"/>
    </row>
    <row r="95" spans="2:6" ht="14.5" hidden="1" x14ac:dyDescent="0.25">
      <c r="B95" s="66" t="s">
        <v>178</v>
      </c>
      <c r="C95" s="67" t="s">
        <v>97</v>
      </c>
      <c r="D95" s="125">
        <v>1.01</v>
      </c>
      <c r="F95"/>
    </row>
    <row r="96" spans="2:6" ht="14.5" hidden="1" x14ac:dyDescent="0.25">
      <c r="B96" s="66" t="s">
        <v>179</v>
      </c>
      <c r="C96" s="67" t="s">
        <v>86</v>
      </c>
      <c r="D96" s="125">
        <v>1.0169999999999999</v>
      </c>
      <c r="F96"/>
    </row>
    <row r="97" spans="2:6" ht="14.5" hidden="1" x14ac:dyDescent="0.25">
      <c r="B97" s="66" t="s">
        <v>180</v>
      </c>
      <c r="C97" s="67" t="s">
        <v>93</v>
      </c>
      <c r="D97" s="125">
        <v>0.97799999999999998</v>
      </c>
      <c r="F97"/>
    </row>
    <row r="98" spans="2:6" hidden="1" x14ac:dyDescent="0.25">
      <c r="B98" t="s">
        <v>181</v>
      </c>
      <c r="C98" t="s">
        <v>88</v>
      </c>
      <c r="D98" s="126">
        <v>0.95399999999999996</v>
      </c>
    </row>
    <row r="99" spans="2:6" hidden="1" x14ac:dyDescent="0.25">
      <c r="B99" t="s">
        <v>182</v>
      </c>
      <c r="C99" t="s">
        <v>88</v>
      </c>
      <c r="D99" s="126">
        <v>0.95399999999999996</v>
      </c>
    </row>
    <row r="100" spans="2:6" hidden="1" x14ac:dyDescent="0.25">
      <c r="B100" t="s">
        <v>183</v>
      </c>
      <c r="C100" t="s">
        <v>93</v>
      </c>
      <c r="D100" s="126">
        <v>0.97799999999999998</v>
      </c>
    </row>
    <row r="101" spans="2:6" hidden="1" x14ac:dyDescent="0.25">
      <c r="B101" t="s">
        <v>184</v>
      </c>
      <c r="C101" t="s">
        <v>86</v>
      </c>
      <c r="D101" s="126">
        <v>1.0169999999999999</v>
      </c>
    </row>
    <row r="102" spans="2:6" hidden="1" x14ac:dyDescent="0.25">
      <c r="B102" t="s">
        <v>185</v>
      </c>
      <c r="C102" t="s">
        <v>93</v>
      </c>
      <c r="D102" s="126">
        <v>0.97799999999999998</v>
      </c>
    </row>
    <row r="103" spans="2:6" hidden="1" x14ac:dyDescent="0.25">
      <c r="B103" t="s">
        <v>186</v>
      </c>
      <c r="C103" t="s">
        <v>86</v>
      </c>
      <c r="D103" s="126">
        <v>1.0169999999999999</v>
      </c>
    </row>
    <row r="104" spans="2:6" hidden="1" x14ac:dyDescent="0.25">
      <c r="B104" t="s">
        <v>187</v>
      </c>
      <c r="C104" t="s">
        <v>84</v>
      </c>
      <c r="D104" s="126">
        <v>0.97099999999999997</v>
      </c>
    </row>
    <row r="105" spans="2:6" hidden="1" x14ac:dyDescent="0.25">
      <c r="B105" t="s">
        <v>188</v>
      </c>
      <c r="C105" t="s">
        <v>99</v>
      </c>
      <c r="D105" s="126">
        <v>0.97699999999999998</v>
      </c>
    </row>
    <row r="106" spans="2:6" hidden="1" x14ac:dyDescent="0.25">
      <c r="B106" t="s">
        <v>189</v>
      </c>
      <c r="C106" t="s">
        <v>88</v>
      </c>
      <c r="D106" s="126">
        <v>0.95399999999999996</v>
      </c>
    </row>
    <row r="107" spans="2:6" hidden="1" x14ac:dyDescent="0.25">
      <c r="B107" t="s">
        <v>190</v>
      </c>
      <c r="C107" t="s">
        <v>84</v>
      </c>
      <c r="D107" s="126">
        <v>0.97099999999999997</v>
      </c>
    </row>
    <row r="108" spans="2:6" hidden="1" x14ac:dyDescent="0.25">
      <c r="B108" t="s">
        <v>191</v>
      </c>
      <c r="C108" t="s">
        <v>97</v>
      </c>
      <c r="D108" s="127">
        <v>1.01</v>
      </c>
    </row>
  </sheetData>
  <sheetProtection algorithmName="SHA-512" hashValue="iPIxFViEjH+BafWZaYCuNKrkOwZAIoeKpVzfXzBIrEtTlRcJdkCjZmIqU6RUZ1PM0ASq5YjK1LTAVgYtNUMTqg==" saltValue="VrtNdaxETU/rg+pbmHN7H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$B$10:$B$97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9"/>
  <sheetViews>
    <sheetView zoomScale="125" workbookViewId="0">
      <selection activeCell="A2" sqref="A2"/>
    </sheetView>
  </sheetViews>
  <sheetFormatPr defaultColWidth="9.1796875" defaultRowHeight="12.5" x14ac:dyDescent="0.25"/>
  <cols>
    <col min="1" max="1" width="41.54296875" style="2" customWidth="1"/>
    <col min="2" max="2" width="25" style="2" customWidth="1"/>
    <col min="3" max="4" width="15.7265625" style="2" customWidth="1"/>
    <col min="5" max="5" width="15.7265625" style="86" customWidth="1"/>
    <col min="6" max="6" width="11.26953125" style="2" bestFit="1" customWidth="1"/>
    <col min="7" max="16384" width="9.1796875" style="2"/>
  </cols>
  <sheetData>
    <row r="1" spans="1:6" ht="15.5" x14ac:dyDescent="0.35">
      <c r="A1" s="10" t="s">
        <v>192</v>
      </c>
      <c r="B1" s="10"/>
      <c r="C1" s="11"/>
      <c r="D1" s="10"/>
      <c r="F1" s="11"/>
    </row>
    <row r="2" spans="1:6" x14ac:dyDescent="0.25">
      <c r="A2" s="11"/>
      <c r="C2" s="11"/>
      <c r="F2" s="11"/>
    </row>
    <row r="3" spans="1:6" ht="13" x14ac:dyDescent="0.3">
      <c r="A3" s="4" t="s">
        <v>193</v>
      </c>
      <c r="B3" s="115"/>
      <c r="C3" s="11"/>
      <c r="D3" s="4" t="s">
        <v>194</v>
      </c>
      <c r="F3" s="11"/>
    </row>
    <row r="4" spans="1:6" x14ac:dyDescent="0.25">
      <c r="A4" s="15" t="s">
        <v>195</v>
      </c>
      <c r="B4" s="123">
        <f>'Direct Staffing'!C41</f>
        <v>0</v>
      </c>
      <c r="C4" s="11"/>
      <c r="D4" s="17">
        <f>B4</f>
        <v>0</v>
      </c>
      <c r="F4" s="11"/>
    </row>
    <row r="5" spans="1:6" x14ac:dyDescent="0.25">
      <c r="A5" s="11"/>
      <c r="B5" s="115"/>
      <c r="C5" s="11"/>
      <c r="D5" s="3"/>
      <c r="F5" s="11"/>
    </row>
    <row r="6" spans="1:6" ht="13" x14ac:dyDescent="0.3">
      <c r="A6" s="4" t="s">
        <v>196</v>
      </c>
      <c r="B6" s="115"/>
      <c r="C6" s="11"/>
      <c r="D6" s="3"/>
      <c r="F6" s="11"/>
    </row>
    <row r="7" spans="1:6" x14ac:dyDescent="0.25">
      <c r="A7" s="15" t="s">
        <v>197</v>
      </c>
      <c r="B7" s="117">
        <f>'Employee Related Expenses'!C19</f>
        <v>0.23599999999999999</v>
      </c>
      <c r="C7" s="11"/>
      <c r="D7" s="17">
        <f>B7*B4</f>
        <v>0</v>
      </c>
      <c r="F7" s="11"/>
    </row>
    <row r="8" spans="1:6" x14ac:dyDescent="0.25">
      <c r="A8" s="11"/>
      <c r="B8" s="115"/>
      <c r="C8" s="11"/>
      <c r="D8" s="3"/>
      <c r="F8" s="11"/>
    </row>
    <row r="9" spans="1:6" ht="13" x14ac:dyDescent="0.3">
      <c r="A9" s="4" t="s">
        <v>198</v>
      </c>
      <c r="B9" s="115"/>
      <c r="C9" s="11"/>
      <c r="D9" s="3"/>
      <c r="F9" s="11"/>
    </row>
    <row r="10" spans="1:6" x14ac:dyDescent="0.25">
      <c r="A10" s="15" t="s">
        <v>199</v>
      </c>
      <c r="B10" s="124">
        <f>'Client Programming &amp; Supports'!C5</f>
        <v>2375.48</v>
      </c>
      <c r="C10" s="11"/>
      <c r="D10" s="17">
        <f>B10/365</f>
        <v>6.5081643835616436</v>
      </c>
      <c r="F10" s="11"/>
    </row>
    <row r="11" spans="1:6" x14ac:dyDescent="0.25">
      <c r="A11" s="11"/>
      <c r="B11" s="115"/>
      <c r="C11" s="11"/>
      <c r="D11" s="3"/>
      <c r="F11" s="11"/>
    </row>
    <row r="12" spans="1:6" ht="13" x14ac:dyDescent="0.3">
      <c r="A12" s="4" t="s">
        <v>61</v>
      </c>
      <c r="B12" s="115"/>
      <c r="C12" s="11"/>
      <c r="D12" s="3"/>
      <c r="F12" s="11"/>
    </row>
    <row r="13" spans="1:6" x14ac:dyDescent="0.25">
      <c r="A13" s="15" t="s">
        <v>200</v>
      </c>
      <c r="B13" s="118">
        <f>'Program Related Expenses'!E16</f>
        <v>0.1845</v>
      </c>
      <c r="C13" s="11"/>
      <c r="D13" s="17">
        <f>E13-(D4+D7+D10)</f>
        <v>1.4724173252815733</v>
      </c>
      <c r="E13" s="108">
        <f>(D4+D7+D10)/(1-B13)</f>
        <v>7.9805817088432169</v>
      </c>
      <c r="F13" s="11"/>
    </row>
    <row r="14" spans="1:6" x14ac:dyDescent="0.25">
      <c r="A14" s="68"/>
      <c r="B14" s="119"/>
      <c r="C14" s="11"/>
      <c r="D14" s="17"/>
      <c r="F14" s="11"/>
    </row>
    <row r="15" spans="1:6" s="72" customFormat="1" ht="13" x14ac:dyDescent="0.3">
      <c r="A15" s="69" t="s">
        <v>201</v>
      </c>
      <c r="B15" s="70"/>
      <c r="C15" s="71"/>
      <c r="D15" s="71"/>
      <c r="E15" s="86"/>
      <c r="F15" s="11"/>
    </row>
    <row r="16" spans="1:6" s="72" customFormat="1" x14ac:dyDescent="0.25">
      <c r="A16" s="73" t="s">
        <v>202</v>
      </c>
      <c r="B16" s="74" t="str">
        <f>'Regional Variance Factor'!B7</f>
        <v>-</v>
      </c>
      <c r="C16" s="75"/>
      <c r="D16" s="76" t="str">
        <f>IF((B16&lt;&gt;"-"),((E13*B16)-E13),"Select County")</f>
        <v>Select County</v>
      </c>
      <c r="E16" s="86"/>
      <c r="F16" s="11"/>
    </row>
    <row r="17" spans="1:6" x14ac:dyDescent="0.25">
      <c r="A17" s="11"/>
      <c r="B17" s="115"/>
      <c r="C17" s="11"/>
      <c r="D17" s="3"/>
      <c r="F17" s="11"/>
    </row>
    <row r="18" spans="1:6" ht="13" x14ac:dyDescent="0.3">
      <c r="A18" s="12" t="s">
        <v>203</v>
      </c>
      <c r="B18" s="116" t="str">
        <f>D18</f>
        <v>Select County</v>
      </c>
      <c r="C18" s="11"/>
      <c r="D18" s="18" t="str">
        <f>IF((B16&lt;&gt;"-"),E13+D16,"Select County")</f>
        <v>Select County</v>
      </c>
      <c r="F18" s="11"/>
    </row>
    <row r="19" spans="1:6" hidden="1" x14ac:dyDescent="0.25">
      <c r="A19" s="11"/>
      <c r="C19" s="11"/>
      <c r="F19" s="11"/>
    </row>
    <row r="20" spans="1:6" ht="13" hidden="1" x14ac:dyDescent="0.3">
      <c r="A20" s="20" t="s">
        <v>204</v>
      </c>
      <c r="B20" s="25">
        <v>1</v>
      </c>
      <c r="C20" s="11"/>
      <c r="F20" s="11"/>
    </row>
    <row r="21" spans="1:6" hidden="1" x14ac:dyDescent="0.25">
      <c r="A21" s="19" t="s">
        <v>205</v>
      </c>
      <c r="B21" s="21" t="str">
        <f>IF((B16&lt;&gt;"-"),B23-B18,"-")</f>
        <v>-</v>
      </c>
      <c r="C21" s="11"/>
      <c r="F21" s="11"/>
    </row>
    <row r="22" spans="1:6" x14ac:dyDescent="0.25">
      <c r="A22" s="11"/>
      <c r="B22" s="11"/>
      <c r="C22" s="11"/>
      <c r="F22" s="11"/>
    </row>
    <row r="23" spans="1:6" ht="13" x14ac:dyDescent="0.3">
      <c r="A23" s="12" t="s">
        <v>206</v>
      </c>
      <c r="B23" s="22" t="str">
        <f>IF((B16&lt;&gt;"-"),B20*B18,"Select County")</f>
        <v>Select County</v>
      </c>
      <c r="C23" s="11"/>
      <c r="D23" s="14"/>
      <c r="F23" s="11"/>
    </row>
    <row r="24" spans="1:6" hidden="1" x14ac:dyDescent="0.25">
      <c r="A24" s="11"/>
      <c r="B24" s="11"/>
    </row>
    <row r="25" spans="1:6" ht="13" hidden="1" x14ac:dyDescent="0.3">
      <c r="A25" s="82" t="s">
        <v>207</v>
      </c>
      <c r="B25" s="25">
        <v>0.01</v>
      </c>
      <c r="C25" s="11"/>
      <c r="F25" s="11"/>
    </row>
    <row r="26" spans="1:6" hidden="1" x14ac:dyDescent="0.25">
      <c r="A26" s="83" t="s">
        <v>208</v>
      </c>
      <c r="B26" s="21" t="str">
        <f>IF((B16&lt;&gt;"-"),B23*B25,"-")</f>
        <v>-</v>
      </c>
      <c r="C26" s="11"/>
      <c r="F26" s="11"/>
    </row>
    <row r="27" spans="1:6" hidden="1" x14ac:dyDescent="0.25">
      <c r="A27" s="16"/>
      <c r="B27" s="16"/>
      <c r="C27" s="11"/>
      <c r="F27" s="11"/>
    </row>
    <row r="28" spans="1:6" ht="13" hidden="1" x14ac:dyDescent="0.3">
      <c r="A28" s="84" t="s">
        <v>209</v>
      </c>
      <c r="B28" s="85" t="str">
        <f>IF((B16&lt;&gt;"-"),B23+B26,"-")</f>
        <v>-</v>
      </c>
      <c r="C28" s="11"/>
      <c r="F28" s="11"/>
    </row>
    <row r="29" spans="1:6" hidden="1" x14ac:dyDescent="0.25">
      <c r="A29" s="14"/>
      <c r="B29" s="14"/>
    </row>
    <row r="30" spans="1:6" ht="13" hidden="1" x14ac:dyDescent="0.3">
      <c r="A30" s="82" t="s">
        <v>210</v>
      </c>
      <c r="B30" s="25">
        <v>0.05</v>
      </c>
      <c r="C30" s="11"/>
      <c r="F30" s="11"/>
    </row>
    <row r="31" spans="1:6" hidden="1" x14ac:dyDescent="0.25">
      <c r="A31" s="83" t="s">
        <v>208</v>
      </c>
      <c r="B31" s="21" t="str">
        <f>IF((B16&lt;&gt;"-"),B28*B30,"-")</f>
        <v>-</v>
      </c>
      <c r="C31" s="11"/>
      <c r="F31" s="11"/>
    </row>
    <row r="32" spans="1:6" hidden="1" x14ac:dyDescent="0.25">
      <c r="A32" s="16"/>
      <c r="B32" s="16"/>
      <c r="C32" s="11"/>
      <c r="F32" s="11"/>
    </row>
    <row r="33" spans="1:6" ht="13" hidden="1" x14ac:dyDescent="0.3">
      <c r="A33" s="84" t="s">
        <v>211</v>
      </c>
      <c r="B33" s="85" t="str">
        <f>IF((B16&lt;&gt;"-"),B28+B31,"-")</f>
        <v>-</v>
      </c>
      <c r="C33" s="11"/>
      <c r="F33" s="11"/>
    </row>
    <row r="34" spans="1:6" hidden="1" x14ac:dyDescent="0.25">
      <c r="A34" s="14"/>
      <c r="B34" s="14"/>
    </row>
    <row r="35" spans="1:6" ht="13" hidden="1" x14ac:dyDescent="0.3">
      <c r="A35" s="82" t="s">
        <v>212</v>
      </c>
      <c r="B35" s="25">
        <v>0.01</v>
      </c>
      <c r="C35" s="11"/>
      <c r="F35" s="11"/>
    </row>
    <row r="36" spans="1:6" hidden="1" x14ac:dyDescent="0.25">
      <c r="A36" s="83" t="s">
        <v>208</v>
      </c>
      <c r="B36" s="21" t="str">
        <f>IF((B16&lt;&gt;"-"),B33*B35,"-")</f>
        <v>-</v>
      </c>
      <c r="C36" s="11"/>
      <c r="F36" s="11"/>
    </row>
    <row r="37" spans="1:6" hidden="1" x14ac:dyDescent="0.25">
      <c r="A37" s="16"/>
      <c r="B37" s="16"/>
      <c r="C37" s="11"/>
      <c r="F37" s="11"/>
    </row>
    <row r="38" spans="1:6" ht="13" hidden="1" x14ac:dyDescent="0.3">
      <c r="A38" s="84" t="s">
        <v>213</v>
      </c>
      <c r="B38" s="85" t="str">
        <f>IF((B16&lt;&gt;"-"),B33+B36,"Select County")</f>
        <v>Select County</v>
      </c>
      <c r="C38" s="11"/>
      <c r="F38" s="11"/>
    </row>
    <row r="39" spans="1:6" hidden="1" x14ac:dyDescent="0.25"/>
  </sheetData>
  <sheetProtection algorithmName="SHA-512" hashValue="wIiOjv/fXeUwAkODHkZlCp//qYxsPVZLXblA4hUgEVM8TMUi5/PCKThD+Hl+BufoPNTaBADsJUQFCF3T07NAfQ==" saltValue="X3JspE2jbKGW/ivMZ3OJUg==" spinCount="100000" sheet="1" objects="1" scenarios="1"/>
  <phoneticPr fontId="2" type="noConversion"/>
  <dataValidations xWindow="921" yWindow="602" count="18">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7"/>
    <dataValidation allowBlank="1" showInputMessage="1" showErrorMessage="1" prompt="Employee Related Expenses Rate Calculation formula is Total Benefit Percentage times Total Costs for Individual and Shared Staffing" sqref="D7"/>
    <dataValidation allowBlank="1" showInputMessage="1" showErrorMessage="1" prompt="Program Support Annual Standard formula is equal to Client Programming and Supports Annual Standard from Client Programming &amp; Supports sheet" sqref="B10"/>
    <dataValidation allowBlank="1" showInputMessage="1" showErrorMessage="1" prompt="Client Programming &amp; Supports Rate Calculation formula is equal to Program Support Annual Standard" sqref="D10"/>
    <dataValidation allowBlank="1" showInputMessage="1" showErrorMessage="1" prompt="Program Related Expenses Percentage formula is equal to Total Program Related Expenses and G&amp;A Support from Program Related Expenses sheet" sqref="B13:B14"/>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3:D14"/>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18"/>
    <dataValidation allowBlank="1" showInputMessage="1" showErrorMessage="1" prompt="Daily Rate formula is Annual Rate divided by 365" sqref="B18"/>
    <dataValidation allowBlank="1" showInputMessage="1" showErrorMessage="1" prompt="Budget Neutrality Rate" sqref="B20 B15"/>
    <dataValidation allowBlank="1" showInputMessage="1" showErrorMessage="1" prompt="Cost of Living Adjustment formula is Original Total Daily Rate multiplied by COLA Increase" sqref="B36 B26 B31"/>
    <dataValidation allowBlank="1" showInputMessage="1" showErrorMessage="1" prompt="Post COLA Total Daily Rate is Original Total Daily Rate plus Cost of Living Adjustment" sqref="B28 B33 B38"/>
    <dataValidation allowBlank="1" showInputMessage="1" showErrorMessage="1" prompt="Daily Budget Neutrality formula is Original Total Daily Rate minus Daily Rate" sqref="B21"/>
    <dataValidation allowBlank="1" showInputMessage="1" showErrorMessage="1" prompt="Original Total Daily Rate" sqref="B23"/>
    <dataValidation allowBlank="1" showInputMessage="1" showErrorMessage="1" prompt="4/1/2014 COLA Increase" sqref="B25 B30 B3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5"/>
    <dataValidation allowBlank="1" showInputMessage="1" showErrorMessage="1" prompt="Unit Regional Variance formula is Unit Rate multiplied by the appropriate Regional Variance Factor" sqref="B16"/>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F8CE18-170C-43E0-B5E3-313F83CE21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96E56-332E-45B8-A819-78355D4F7488}">
  <ds:schemaRefs>
    <ds:schemaRef ds:uri="http://schemas.microsoft.com/office/2006/metadata/longProperties"/>
  </ds:schemaRefs>
</ds:datastoreItem>
</file>

<file path=customXml/itemProps3.xml><?xml version="1.0" encoding="utf-8"?>
<ds:datastoreItem xmlns:ds="http://schemas.openxmlformats.org/officeDocument/2006/customXml" ds:itemID="{1A64E4A5-1E19-4352-AEE3-7A22EE875DDA}">
  <ds:schemaRefs>
    <ds:schemaRef ds:uri="0cdeeaad-74a8-4021-893f-c7b31297a14c"/>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39dc04e4-1dc7-4207-b25c-d7db9724c689"/>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EF3001F8-66B2-4000-8FD6-FCF12F930209}">
  <ds:schemaRefs>
    <ds:schemaRef ds:uri="http://schemas.microsoft.com/sharepoint/events"/>
  </ds:schemaRefs>
</ds:datastoreItem>
</file>

<file path=customXml/itemProps5.xml><?xml version="1.0" encoding="utf-8"?>
<ds:datastoreItem xmlns:ds="http://schemas.openxmlformats.org/officeDocument/2006/customXml" ds:itemID="{62E45997-0578-4CF8-B8DB-4A68B0F6AC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Direct Staffing</vt:lpstr>
      <vt:lpstr>Employee Related Expenses</vt:lpstr>
      <vt:lpstr>Client Programming &amp; Supports</vt:lpstr>
      <vt:lpstr>Program Related Expenses</vt:lpstr>
      <vt:lpstr>Regional Variance Factor</vt:lpstr>
      <vt:lpstr>Rate Totals</vt:lpstr>
      <vt:lpstr>Budget_Neutrality</vt:lpstr>
      <vt:lpstr>columntitleregion1.b30.g36.1</vt:lpstr>
      <vt:lpstr>Customization</vt:lpstr>
      <vt:lpstr>IndividualAmountForSharedStaff</vt:lpstr>
      <vt:lpstr>IndividualOnsiteStaff</vt:lpstr>
      <vt:lpstr>'Client Programming &amp; Supports'!Print_Area</vt:lpstr>
      <vt:lpstr>'Employee Related Expenses'!Print_Area</vt:lpstr>
      <vt:lpstr>'Program Related Expenses'!Print_Area</vt:lpstr>
      <vt:lpstr>'Rate Totals'!Print_Area</vt:lpstr>
      <vt:lpstr>ReliefStaff</vt:lpstr>
      <vt:lpstr>SharedOnsiteStaff</vt:lpstr>
      <vt:lpstr>Step_11._Calculate_total_staffing</vt:lpstr>
      <vt:lpstr>Supervision</vt:lpstr>
      <vt:lpstr>titleregion1.B5.G7.1</vt:lpstr>
      <vt:lpstr>titleregion3.b25.G27.1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ICS Framework v16</dc:title>
  <dc:subject/>
  <dc:creator>pwmfb67</dc:creator>
  <cp:keywords/>
  <dc:description/>
  <cp:lastModifiedBy>Stemper, Colin</cp:lastModifiedBy>
  <cp:revision/>
  <dcterms:created xsi:type="dcterms:W3CDTF">2009-10-20T14:58:44Z</dcterms:created>
  <dcterms:modified xsi:type="dcterms:W3CDTF">2022-06-09T14:20:35Z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ies>
</file>