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mn365-my.sharepoint.com/personal/danielle_winner_state_mn_us/Documents/Dockets/"/>
    </mc:Choice>
  </mc:AlternateContent>
  <xr:revisionPtr revIDLastSave="0" documentId="8_{10B9D0D0-FFC3-42DE-A5E5-8B8807A73968}" xr6:coauthVersionLast="47" xr6:coauthVersionMax="47" xr10:uidLastSave="{00000000-0000-0000-0000-000000000000}"/>
  <bookViews>
    <workbookView xWindow="-110" yWindow="-110" windowWidth="19420" windowHeight="10300" tabRatio="731" xr2:uid="{00000000-000D-0000-FFFF-FFFF00000000}"/>
  </bookViews>
  <sheets>
    <sheet name="Instructions" sheetId="7" r:id="rId1"/>
    <sheet name="1. Utility Info" sheetId="1" r:id="rId2"/>
    <sheet name="2. EETS Retail Sales" sheetId="11" r:id="rId3"/>
    <sheet name="3. GP Retail Sales" sheetId="4" r:id="rId4"/>
    <sheet name="4. SES Retail Sales" sheetId="14" r:id="rId5"/>
    <sheet name="5. DSES Retail Sales" sheetId="19" r:id="rId6"/>
    <sheet name="6. CFS Retail Sales" sheetId="20" r:id="rId7"/>
    <sheet name="7. REO and GP Credit Retirement" sheetId="15" r:id="rId8"/>
    <sheet name="8. Biennial Compliance Req." sheetId="13" r:id="rId9"/>
    <sheet name="9. REC Purchases &amp; Sales" sheetId="12" r:id="rId10"/>
    <sheet name="10. M-RETS Retired Certificates" sheetId="18" r:id="rId11"/>
    <sheet name="compiled one-line" sheetId="17" state="hidden" r:id="rId12"/>
    <sheet name="List Codes" sheetId="16" state="hidden" r:id="rId13"/>
  </sheets>
  <externalReferences>
    <externalReference r:id="rId14"/>
  </externalReferences>
  <definedNames>
    <definedName name="AllGeneration" localSheetId="10">#REF!</definedName>
    <definedName name="AllGeneration" localSheetId="7">'7. REO and GP Credit Retirement'!$A$9:$M$61</definedName>
    <definedName name="AllGeneration" localSheetId="9">#REF!</definedName>
    <definedName name="AllGeneration" localSheetId="0">#REF!</definedName>
    <definedName name="AllGeneration">#REF!</definedName>
    <definedName name="AllRetail" localSheetId="10">#REF!</definedName>
    <definedName name="AllRetail" localSheetId="9">#REF!</definedName>
    <definedName name="AllRetail" localSheetId="0">#REF!</definedName>
    <definedName name="AllRetail">'3. GP Retail Sales'!$A$9:$G$67</definedName>
    <definedName name="AllWholesale" localSheetId="10">'10. M-RETS Retired Certificates'!$A$10:$C$45</definedName>
    <definedName name="AllWholesale" localSheetId="2">'2. EETS Retail Sales'!$B$11:$C$64</definedName>
    <definedName name="AllWholesale" localSheetId="4">#REF!</definedName>
    <definedName name="AllWholesale" localSheetId="5">#REF!</definedName>
    <definedName name="AllWholesale" localSheetId="6">#REF!</definedName>
    <definedName name="AllWholesale" localSheetId="7">#REF!</definedName>
    <definedName name="AllWholesale" localSheetId="8">#REF!</definedName>
    <definedName name="AllWholesale" localSheetId="9">'9. REC Purchases &amp; Sales'!$A$10:$C$63</definedName>
    <definedName name="AllWholesale" localSheetId="0">#REF!</definedName>
    <definedName name="AllWholesale">#REF!</definedName>
    <definedName name="Comments" localSheetId="0">#REF!</definedName>
    <definedName name="Comments">'1. Utility Info'!$C$13:$D$14</definedName>
    <definedName name="CompanyAddress" localSheetId="0">#REF!</definedName>
    <definedName name="CompanyAddress">'1. Utility Info'!$B$10:$B$14</definedName>
    <definedName name="CompanyID" localSheetId="0">#REF!</definedName>
    <definedName name="CompanyID">'1. Utility Info'!$B$8</definedName>
    <definedName name="CompanyName" localSheetId="0">#REF!</definedName>
    <definedName name="CompanyName">'1. Utility Info'!$B$9</definedName>
    <definedName name="ContactInfo" localSheetId="0">#REF!</definedName>
    <definedName name="ContactInfo">'1. Utility Info'!$D$8:$D$11</definedName>
    <definedName name="DateSubmitted" localSheetId="0">#REF!</definedName>
    <definedName name="DateSubmitted">'1. Utility Info'!$D$5</definedName>
    <definedName name="FilingOnBehalf" localSheetId="0">#REF!</definedName>
    <definedName name="FilingOnBehalf">'1. Utility Info'!$A$18:$D$48</definedName>
    <definedName name="INFORMATION_DOCKET_E999_DI_02_1240__continued" localSheetId="10">'10. M-RETS Retired Certificates'!$A$1:$E$45</definedName>
    <definedName name="INFORMATION_DOCKET_E999_DI_02_1240__continued" localSheetId="2">'2. EETS Retail Sales'!$B$1:$E$64</definedName>
    <definedName name="INFORMATION_DOCKET_E999_DI_02_1240__continued" localSheetId="4">#REF!</definedName>
    <definedName name="INFORMATION_DOCKET_E999_DI_02_1240__continued" localSheetId="5">#REF!</definedName>
    <definedName name="INFORMATION_DOCKET_E999_DI_02_1240__continued" localSheetId="6">#REF!</definedName>
    <definedName name="INFORMATION_DOCKET_E999_DI_02_1240__continued" localSheetId="7">#REF!</definedName>
    <definedName name="INFORMATION_DOCKET_E999_DI_02_1240__continued" localSheetId="8">#REF!</definedName>
    <definedName name="INFORMATION_DOCKET_E999_DI_02_1240__continued" localSheetId="9">'9. REC Purchases &amp; Sales'!$A$1:$E$63</definedName>
    <definedName name="INFORMATION_DOCKET_E999_DI_02_1240__continued">#REF!</definedName>
    <definedName name="_xlnm.Print_Area" localSheetId="1">'1. Utility Info'!$A$1:$D$63</definedName>
    <definedName name="_xlnm.Print_Area" localSheetId="10">'10. M-RETS Retired Certificates'!$A$1:$E$45</definedName>
    <definedName name="_xlnm.Print_Area" localSheetId="2">'2. EETS Retail Sales'!$A$1:$E$57</definedName>
    <definedName name="_xlnm.Print_Area" localSheetId="3">'3. GP Retail Sales'!$A$1:$G$70</definedName>
    <definedName name="_xlnm.Print_Area" localSheetId="4">'4. SES Retail Sales'!$A$1:$K$33</definedName>
    <definedName name="_xlnm.Print_Area" localSheetId="7">'7. REO and GP Credit Retirement'!$A$1:$M$61</definedName>
    <definedName name="_xlnm.Print_Area" localSheetId="9">'9. REC Purchases &amp; Sales'!$A$1:$E$63</definedName>
    <definedName name="_xlnm.Print_Area" localSheetId="0">Instructions!$A$1:$A$37</definedName>
    <definedName name="_xlnm.Print_Titles" localSheetId="2">'2. EETS Retail Sales'!$11:$11</definedName>
    <definedName name="_xlnm.Print_Titles" localSheetId="3">'3. GP Retail Sales'!$9:$9</definedName>
    <definedName name="_xlnm.Print_Titles" localSheetId="7">'7. REO and GP Credit Retirement'!$9:$9</definedName>
    <definedName name="ReportYear" localSheetId="4">'[1]1. Utility Info'!$B$5</definedName>
    <definedName name="ReportYear" localSheetId="5">'[1]1. Utility Info'!$B$5</definedName>
    <definedName name="ReportYear" localSheetId="6">'[1]1. Utility Info'!$B$5</definedName>
    <definedName name="ReportYear" localSheetId="7">'[1]1. Utility Info'!$B$5</definedName>
    <definedName name="ReportYear" localSheetId="0">#REF!</definedName>
    <definedName name="ReportYear">'1. Utility Info'!$B$5</definedName>
    <definedName name="UtilityIDList" localSheetId="4">#REF!</definedName>
    <definedName name="UtilityIDList" localSheetId="5">#REF!</definedName>
    <definedName name="UtilityIDList" localSheetId="6">#REF!</definedName>
    <definedName name="UtilityIDList" localSheetId="7">#REF!</definedName>
    <definedName name="UtilityIDList" localSheetId="0">#REF!</definedName>
    <definedName name="UtilityID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4" l="1"/>
  <c r="L54" i="15"/>
  <c r="L55" i="15"/>
  <c r="L56" i="15"/>
  <c r="L57" i="15"/>
  <c r="L58" i="15"/>
  <c r="L59" i="15"/>
  <c r="L60" i="15"/>
  <c r="L61"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28" i="15"/>
  <c r="L11" i="15"/>
  <c r="L12" i="15"/>
  <c r="L13" i="15"/>
  <c r="L14" i="15"/>
  <c r="L15" i="15"/>
  <c r="L16" i="15"/>
  <c r="L17" i="15"/>
  <c r="L18" i="15"/>
  <c r="L19" i="15"/>
  <c r="L20" i="15"/>
  <c r="L21" i="15"/>
  <c r="L22" i="15"/>
  <c r="L23" i="15"/>
  <c r="L24" i="15"/>
  <c r="L25" i="15"/>
  <c r="L26" i="15"/>
  <c r="L27" i="15"/>
  <c r="C53" i="20"/>
  <c r="C13" i="14"/>
  <c r="C14" i="14"/>
  <c r="C12" i="14"/>
  <c r="C8" i="14"/>
  <c r="C23" i="14"/>
  <c r="B10" i="4"/>
  <c r="A10" i="4"/>
  <c r="A12" i="11"/>
  <c r="N2" i="17"/>
  <c r="C5" i="11"/>
  <c r="C7" i="11"/>
  <c r="B12" i="11"/>
  <c r="H2" i="17"/>
  <c r="D41" i="1"/>
  <c r="D43" i="1"/>
  <c r="D45" i="1"/>
  <c r="D47" i="1"/>
  <c r="D46" i="1"/>
  <c r="D44" i="1"/>
  <c r="D42" i="1"/>
  <c r="D40" i="1"/>
  <c r="D39" i="1"/>
  <c r="D38" i="1"/>
  <c r="D37" i="1"/>
  <c r="D36" i="1"/>
  <c r="D35" i="1"/>
  <c r="B8" i="1"/>
  <c r="B2" i="17" s="1"/>
  <c r="D62" i="1"/>
  <c r="D52" i="1"/>
  <c r="D53" i="1"/>
  <c r="D54" i="1"/>
  <c r="D55" i="1"/>
  <c r="D56" i="1"/>
  <c r="D57" i="1"/>
  <c r="D58" i="1"/>
  <c r="D59" i="1"/>
  <c r="D60" i="1"/>
  <c r="D61" i="1"/>
  <c r="D63" i="1"/>
  <c r="D51" i="1"/>
  <c r="D30" i="1"/>
  <c r="D31" i="1"/>
  <c r="D29" i="1"/>
  <c r="D20" i="1"/>
  <c r="D21" i="1"/>
  <c r="D22" i="1"/>
  <c r="D23" i="1"/>
  <c r="D24" i="1"/>
  <c r="D25" i="1"/>
  <c r="D26" i="1"/>
  <c r="D27" i="1"/>
  <c r="D28" i="1"/>
  <c r="D19" i="1"/>
  <c r="C60" i="20"/>
  <c r="E60" i="20" s="1"/>
  <c r="C61" i="20"/>
  <c r="E61" i="20" s="1"/>
  <c r="C62" i="20"/>
  <c r="E62" i="20" s="1"/>
  <c r="C63" i="20"/>
  <c r="E63" i="20" s="1"/>
  <c r="C47" i="20"/>
  <c r="J8" i="15"/>
  <c r="D8" i="20"/>
  <c r="A61" i="20"/>
  <c r="A62" i="20" s="1"/>
  <c r="A63" i="20" s="1"/>
  <c r="A2" i="20"/>
  <c r="I8" i="15"/>
  <c r="C12" i="19" s="1"/>
  <c r="E8" i="15"/>
  <c r="C10" i="19"/>
  <c r="C26" i="19" s="1"/>
  <c r="E26" i="19" s="1"/>
  <c r="A26" i="19"/>
  <c r="A27" i="19" s="1"/>
  <c r="A28" i="19" s="1"/>
  <c r="C8" i="19"/>
  <c r="A2" i="19"/>
  <c r="L10" i="15"/>
  <c r="A2" i="18"/>
  <c r="Z2" i="17"/>
  <c r="AA2" i="17"/>
  <c r="AB2" i="17"/>
  <c r="X2" i="17"/>
  <c r="T2" i="17"/>
  <c r="R2" i="17"/>
  <c r="P2" i="17"/>
  <c r="M2" i="17"/>
  <c r="I2" i="17"/>
  <c r="E2" i="17"/>
  <c r="C2" i="17"/>
  <c r="A2" i="17"/>
  <c r="C54" i="20" l="1"/>
  <c r="C8" i="11"/>
  <c r="K2" i="17" s="1"/>
  <c r="D11" i="20"/>
  <c r="C11" i="19"/>
  <c r="C25" i="19"/>
  <c r="E25" i="19" s="1"/>
  <c r="C28" i="19"/>
  <c r="E28" i="19" s="1"/>
  <c r="C27" i="19"/>
  <c r="E27" i="19" s="1"/>
  <c r="L2" i="17"/>
  <c r="G2" i="17"/>
  <c r="L8" i="15"/>
  <c r="D2" i="17"/>
  <c r="D2" i="1"/>
  <c r="A10" i="7"/>
  <c r="D24" i="14"/>
  <c r="J24" i="14" s="1"/>
  <c r="E24" i="14"/>
  <c r="K24" i="14" s="1"/>
  <c r="D25" i="14"/>
  <c r="J25" i="14" s="1"/>
  <c r="E25" i="14"/>
  <c r="K25" i="14" s="1"/>
  <c r="D26" i="14"/>
  <c r="J26" i="14" s="1"/>
  <c r="E26" i="14"/>
  <c r="K26" i="14" s="1"/>
  <c r="E23" i="14"/>
  <c r="K23" i="14" s="1"/>
  <c r="D23" i="14"/>
  <c r="J23" i="14" s="1"/>
  <c r="C24" i="14"/>
  <c r="C25" i="14"/>
  <c r="I25" i="14" s="1"/>
  <c r="C26" i="14"/>
  <c r="I26" i="14" s="1"/>
  <c r="I23" i="14"/>
  <c r="I24" i="14"/>
  <c r="A24" i="14"/>
  <c r="A25" i="14" s="1"/>
  <c r="A26" i="14" s="1"/>
  <c r="H8" i="15"/>
  <c r="A2" i="15"/>
  <c r="A2" i="14"/>
  <c r="F8" i="15"/>
  <c r="G8" i="15"/>
  <c r="C16" i="14" s="1"/>
  <c r="C17" i="14" l="1"/>
  <c r="AH2" i="17" s="1"/>
  <c r="AG2" i="17"/>
  <c r="D6" i="4"/>
  <c r="O2" i="17" s="1"/>
  <c r="AC2" i="17"/>
  <c r="Y2" i="17"/>
  <c r="L2" i="20"/>
  <c r="F2" i="17"/>
  <c r="E2" i="18"/>
  <c r="M2" i="15"/>
  <c r="G2" i="4"/>
  <c r="G2" i="13"/>
  <c r="E2" i="12"/>
  <c r="K2" i="14"/>
  <c r="AE2" i="17"/>
  <c r="AD2" i="17"/>
  <c r="B12" i="13"/>
  <c r="C15" i="14" l="1"/>
  <c r="AF2" i="17" s="1"/>
  <c r="B13" i="13"/>
  <c r="B14" i="13" s="1"/>
  <c r="B15" i="13" s="1"/>
  <c r="A1" i="1" l="1"/>
  <c r="A1" i="20" s="1"/>
  <c r="A1" i="18" l="1"/>
  <c r="A1" i="19"/>
  <c r="A1" i="15"/>
  <c r="A1" i="14"/>
  <c r="A1" i="12"/>
  <c r="A1" i="13"/>
  <c r="B7" i="12"/>
  <c r="B6" i="12"/>
  <c r="A2" i="12"/>
  <c r="A2" i="13"/>
  <c r="J2" i="17" l="1"/>
  <c r="A2" i="11"/>
  <c r="A2" i="4"/>
  <c r="A1" i="11" l="1"/>
  <c r="A1" i="4"/>
  <c r="A12" i="7"/>
  <c r="E2" i="11"/>
  <c r="A8" i="4"/>
</calcChain>
</file>

<file path=xl/sharedStrings.xml><?xml version="1.0" encoding="utf-8"?>
<sst xmlns="http://schemas.openxmlformats.org/spreadsheetml/2006/main" count="820" uniqueCount="549">
  <si>
    <t>Minnesota Public Utilities Commission</t>
  </si>
  <si>
    <t>Minnesota Department of Commerce</t>
  </si>
  <si>
    <t>Docket No. E999/PR-02-1240</t>
  </si>
  <si>
    <t xml:space="preserve">Renewable Energy Certificate Retirement Report for Renewable Energy Objectives and Green Pricing Programs </t>
  </si>
  <si>
    <t>REC Retirement Compliance Reporting</t>
  </si>
  <si>
    <t>For the Reporting Period:</t>
  </si>
  <si>
    <t>Instructions</t>
  </si>
  <si>
    <r>
      <rPr>
        <b/>
        <sz val="11"/>
        <color indexed="10"/>
        <rFont val="Calibri"/>
        <family val="2"/>
        <scheme val="minor"/>
      </rPr>
      <t>Note:</t>
    </r>
    <r>
      <rPr>
        <sz val="11"/>
        <color indexed="10"/>
        <rFont val="Calibri"/>
        <family val="2"/>
        <scheme val="minor"/>
      </rPr>
      <t xml:space="preserve"> items in red indicate changes in reporting from previous year</t>
    </r>
  </si>
  <si>
    <r>
      <t>Complete the following worksheets and e-file in</t>
    </r>
    <r>
      <rPr>
        <sz val="11"/>
        <color rgb="FF0070C0"/>
        <rFont val="Calibri"/>
        <family val="2"/>
        <scheme val="minor"/>
      </rPr>
      <t xml:space="preserve"> </t>
    </r>
    <r>
      <rPr>
        <b/>
        <sz val="12"/>
        <color rgb="FF0070C0"/>
        <rFont val="Calibri"/>
        <family val="2"/>
        <scheme val="minor"/>
      </rPr>
      <t>Excel (XLS or XLSX)</t>
    </r>
    <r>
      <rPr>
        <sz val="11"/>
        <rFont val="Calibri"/>
        <family val="2"/>
        <scheme val="minor"/>
      </rPr>
      <t xml:space="preserve"> format:</t>
    </r>
  </si>
  <si>
    <t>For questions about e-filing, email efiling.admin@state.mn.us</t>
  </si>
  <si>
    <t>Attachment 1</t>
  </si>
  <si>
    <t>Minnesota Department of Commerce: Docket No. E999/PR-02-1240</t>
  </si>
  <si>
    <t>Reporting Period:</t>
  </si>
  <si>
    <t>Renewable Energy Certificate Retirement Report for Renewable Energy Objectives and Green Pricing Programs</t>
  </si>
  <si>
    <t>Report Year</t>
  </si>
  <si>
    <t>Date Submitted</t>
  </si>
  <si>
    <t>Utility ID List</t>
  </si>
  <si>
    <t>Utility Name</t>
  </si>
  <si>
    <t xml:space="preserve">Utility ID# </t>
  </si>
  <si>
    <t>Utility Type</t>
  </si>
  <si>
    <t>FILING UTILITY INFORMATION</t>
  </si>
  <si>
    <t>CONTACT INFORMATION</t>
  </si>
  <si>
    <t>Adrian Public Utilities</t>
  </si>
  <si>
    <t>Muni</t>
  </si>
  <si>
    <t>Company ID #</t>
  </si>
  <si>
    <t>Contact Name</t>
  </si>
  <si>
    <t>Agralite Cooperative</t>
  </si>
  <si>
    <t>Co-op</t>
  </si>
  <si>
    <t>Company Name</t>
  </si>
  <si>
    <t>Contact Title</t>
  </si>
  <si>
    <t>Aitkin Public Utilities</t>
  </si>
  <si>
    <t>Street Address Line 1</t>
  </si>
  <si>
    <t>Contact Telephone</t>
  </si>
  <si>
    <t>Alexandria Light &amp; Power</t>
  </si>
  <si>
    <t>Street Address Line 2</t>
  </si>
  <si>
    <t>Contact E-Mail</t>
  </si>
  <si>
    <t>Arrowhead Electric Coop, Inc</t>
  </si>
  <si>
    <t>City</t>
  </si>
  <si>
    <t>COMMENTS/NOTES</t>
  </si>
  <si>
    <t>Austin Utilities</t>
  </si>
  <si>
    <t>State</t>
  </si>
  <si>
    <t>Bagley Public Utilities Commission</t>
  </si>
  <si>
    <t>Zip Code</t>
  </si>
  <si>
    <t>Barnesville Municipal Power</t>
  </si>
  <si>
    <t>Basin Electric Power Association</t>
  </si>
  <si>
    <t>G&amp;T</t>
  </si>
  <si>
    <t>Beltrami Electric Coop, Inc.</t>
  </si>
  <si>
    <r>
      <t xml:space="preserve">Filing for </t>
    </r>
    <r>
      <rPr>
        <b/>
        <sz val="14"/>
        <rFont val="Calibri"/>
        <family val="2"/>
        <scheme val="minor"/>
      </rPr>
      <t>ELIGIBLE ENERGY TECHNOLOGY STANDARD</t>
    </r>
    <r>
      <rPr>
        <sz val="14"/>
        <rFont val="Calibri"/>
        <family val="2"/>
        <scheme val="minor"/>
      </rPr>
      <t xml:space="preserve"> on behalf of:</t>
    </r>
  </si>
  <si>
    <t>BENCO (Blue Earth Nicollet Faribault Coop)</t>
  </si>
  <si>
    <t>Electric Utility Name</t>
  </si>
  <si>
    <t>Electric Utility's Total Retail Electric Sales (MWh)</t>
  </si>
  <si>
    <t>RECs Retired on their behalf</t>
  </si>
  <si>
    <t>% of Sales Covered by RECs</t>
  </si>
  <si>
    <t>Benson Municipal Utilities</t>
  </si>
  <si>
    <t>Biwabik Public Utilities</t>
  </si>
  <si>
    <t>Blooming Prairie Public Utilities</t>
  </si>
  <si>
    <t>Blue Earth Light &amp; Water Dept</t>
  </si>
  <si>
    <t>Brainerd Public Utilities</t>
  </si>
  <si>
    <t>Breckenridge Public Utilities</t>
  </si>
  <si>
    <t>Brown Co Rural Electrical Assn</t>
  </si>
  <si>
    <t>Brownton Municipal Light &amp; Power</t>
  </si>
  <si>
    <t>Buhl Public Utilities</t>
  </si>
  <si>
    <t>Central MN Municipal Power Agency</t>
  </si>
  <si>
    <t>Ceylon Public Utilities</t>
  </si>
  <si>
    <t>City of Ada</t>
  </si>
  <si>
    <t>City of Alpha</t>
  </si>
  <si>
    <t>City of Alvarado</t>
  </si>
  <si>
    <t>City of Anoka</t>
  </si>
  <si>
    <r>
      <t xml:space="preserve">Filing for </t>
    </r>
    <r>
      <rPr>
        <b/>
        <sz val="14"/>
        <rFont val="Calibri"/>
        <family val="2"/>
        <scheme val="minor"/>
      </rPr>
      <t>GREEN PRICING PROGRAMS</t>
    </r>
    <r>
      <rPr>
        <sz val="14"/>
        <rFont val="Calibri"/>
        <family val="2"/>
        <scheme val="minor"/>
      </rPr>
      <t xml:space="preserve"> on behalf of:</t>
    </r>
  </si>
  <si>
    <t>City of Arlington</t>
  </si>
  <si>
    <t>City of Baudette</t>
  </si>
  <si>
    <t>City of Bigelow</t>
  </si>
  <si>
    <t>City of Brewster Light &amp; Power</t>
  </si>
  <si>
    <t>City of Buffalo</t>
  </si>
  <si>
    <t>City of Caledonia Electric Dept.</t>
  </si>
  <si>
    <t>City of Chaska</t>
  </si>
  <si>
    <t>City of Dundee</t>
  </si>
  <si>
    <t>City of Dunnell</t>
  </si>
  <si>
    <t>City of Ely - Ely Utilities Commission</t>
  </si>
  <si>
    <t>City of Granite Falls</t>
  </si>
  <si>
    <t>City of Harmony</t>
  </si>
  <si>
    <t>City of Hastings Utility Department</t>
  </si>
  <si>
    <t>City of Henning Electric Dept</t>
  </si>
  <si>
    <t>City of Jackson</t>
  </si>
  <si>
    <t>City of Kandiyohi</t>
  </si>
  <si>
    <t>City of Kasota</t>
  </si>
  <si>
    <t>City of Kasson</t>
  </si>
  <si>
    <t>City of Luverne</t>
  </si>
  <si>
    <t>City of Mabel</t>
  </si>
  <si>
    <t>City of NewFolden</t>
  </si>
  <si>
    <t>City of Nielsville</t>
  </si>
  <si>
    <t>City of North St Paul</t>
  </si>
  <si>
    <t>City of Olivia</t>
  </si>
  <si>
    <t>City of Peterson Electric System</t>
  </si>
  <si>
    <t>City of Randall Electric</t>
  </si>
  <si>
    <t>City of Round Lake</t>
  </si>
  <si>
    <t>City of Rushford</t>
  </si>
  <si>
    <t>City of Rushmore</t>
  </si>
  <si>
    <t>City of Spring Grove</t>
  </si>
  <si>
    <t>City of Staples</t>
  </si>
  <si>
    <t>City of Two Harbors</t>
  </si>
  <si>
    <t>City of Tyler</t>
  </si>
  <si>
    <t>City of Warren</t>
  </si>
  <si>
    <t>City of Whalan</t>
  </si>
  <si>
    <t>City of Winthrop</t>
  </si>
  <si>
    <t>Clearwater Polk Electric Coop</t>
  </si>
  <si>
    <t>Connexus Energy</t>
  </si>
  <si>
    <t>Coop Power Assn</t>
  </si>
  <si>
    <t>Cooperative Light &amp; Power</t>
  </si>
  <si>
    <t>Crow Wing Coop Power &amp; Light, Inc.</t>
  </si>
  <si>
    <t>Dairyland Power Coop</t>
  </si>
  <si>
    <t>Dakota Electric Assn</t>
  </si>
  <si>
    <t>Darwin Electric Dept</t>
  </si>
  <si>
    <t>Delano Municipal Utilities</t>
  </si>
  <si>
    <t>Detroit Lakes Public Utility</t>
  </si>
  <si>
    <t>East Central Energy</t>
  </si>
  <si>
    <t>East Grand Forks Water &amp; Light Dept.</t>
  </si>
  <si>
    <t>East River Electric Power Coop, Inc.</t>
  </si>
  <si>
    <t>Eitzen Light and Power</t>
  </si>
  <si>
    <t>Elbow Lake Municipal Power</t>
  </si>
  <si>
    <t>Elk River Municipal Utilities</t>
  </si>
  <si>
    <t>Fairfax Municipal</t>
  </si>
  <si>
    <t>Fairmont Public Utilities</t>
  </si>
  <si>
    <t>Federated Rural Electric Assn</t>
  </si>
  <si>
    <t>Fosston Municipal Utilities</t>
  </si>
  <si>
    <t>Freeborn-Mower Coop Svcs</t>
  </si>
  <si>
    <t>Gilbert Water &amp; Light</t>
  </si>
  <si>
    <t>Glencoe Light &amp; Power Commission</t>
  </si>
  <si>
    <t>Goodhue County Coop Electric Assn</t>
  </si>
  <si>
    <t>Grand Marais Public Utilities</t>
  </si>
  <si>
    <t>Grand Rapids Public Utilities Commission</t>
  </si>
  <si>
    <t>Great River Energy</t>
  </si>
  <si>
    <t>Grove City Electric Dept</t>
  </si>
  <si>
    <t>Halstad Municipal Utilities</t>
  </si>
  <si>
    <t>Hawley Public Utilities</t>
  </si>
  <si>
    <t>H-D Electric Coop, Inc</t>
  </si>
  <si>
    <t>Head of The Lakes Electric Coop</t>
  </si>
  <si>
    <t>Heartland Consumers Power District</t>
  </si>
  <si>
    <t>Heartland Power Coop</t>
  </si>
  <si>
    <t>Hibbing Public Utilities Commission</t>
  </si>
  <si>
    <t>Hutchinson Utilities Commission</t>
  </si>
  <si>
    <t>Interstate Power and Light Company (Alliant)</t>
  </si>
  <si>
    <t>Iowa Lakes Electric Coop</t>
  </si>
  <si>
    <t>Itasca Mantrap Coop Electric Assn</t>
  </si>
  <si>
    <t>Janesville Municipal Utility</t>
  </si>
  <si>
    <t>Kandiyohi Power Coop</t>
  </si>
  <si>
    <t>Keewatin Public Utilities</t>
  </si>
  <si>
    <t>Kenyon Municipal Utilities</t>
  </si>
  <si>
    <t>L and O Power Cooperative</t>
  </si>
  <si>
    <t>Lake City Utility Board</t>
  </si>
  <si>
    <t>Lake Country Power</t>
  </si>
  <si>
    <t>Lake Crystal Municipal Utilities</t>
  </si>
  <si>
    <t>Lake Park Public Utilities</t>
  </si>
  <si>
    <t>Lake Region Electric Coop</t>
  </si>
  <si>
    <t>Lakefield Municipal Utilities</t>
  </si>
  <si>
    <t>Lanesboro Public Utility</t>
  </si>
  <si>
    <t>Le Sueur Municipal Utilities</t>
  </si>
  <si>
    <t>Litchfield Public Utilities</t>
  </si>
  <si>
    <t>Lyon-Lincoln Electric Coop, Inc.</t>
  </si>
  <si>
    <t>Madelia Municipal Light &amp; Power</t>
  </si>
  <si>
    <t>Madison Municipal Utilities</t>
  </si>
  <si>
    <t>Marshall Municipal Utilities</t>
  </si>
  <si>
    <t>McLeod Coop Power Assn</t>
  </si>
  <si>
    <t>Meeker Coop Light &amp; Power Assn</t>
  </si>
  <si>
    <t>Melrose Public Utilities</t>
  </si>
  <si>
    <t>Mille Lacs Electric Coop</t>
  </si>
  <si>
    <t>Minnesota Municipal Power Agency</t>
  </si>
  <si>
    <t>Minnesota Power Co</t>
  </si>
  <si>
    <t>IOU</t>
  </si>
  <si>
    <t>Minnesota Valley Coop Light &amp; Power Assoc</t>
  </si>
  <si>
    <t>Minnesota Valley Electric Coop</t>
  </si>
  <si>
    <t>Minnkota Power Coop</t>
  </si>
  <si>
    <t>Missouri River Energy Services</t>
  </si>
  <si>
    <t>Moorhead Public Service</t>
  </si>
  <si>
    <t>Moose Lake Water &amp; Light Commission</t>
  </si>
  <si>
    <t>Mora Municipal Utilities</t>
  </si>
  <si>
    <t>Mountain Iron Water &amp; Light Dept</t>
  </si>
  <si>
    <t>Mountain Lake Municipal Utilities</t>
  </si>
  <si>
    <t>Nashwauk Public Utilities</t>
  </si>
  <si>
    <t>New Prague Utilities Commission</t>
  </si>
  <si>
    <t>New Ulm Public Utilities</t>
  </si>
  <si>
    <t>Nobles Cooperative Electric</t>
  </si>
  <si>
    <t>North Branch Municipal Water &amp; Light</t>
  </si>
  <si>
    <t>North Itasca Electric Coop</t>
  </si>
  <si>
    <t>North Pine Electric Coop</t>
  </si>
  <si>
    <t>North Star Electric Coop</t>
  </si>
  <si>
    <t>Northeast Minnesota Municipal Power Agency</t>
  </si>
  <si>
    <t>Northern Electric Coop Assn</t>
  </si>
  <si>
    <t>Northern Municipal Power Agency</t>
  </si>
  <si>
    <t>Northwestern Wisconsin Electric Co</t>
  </si>
  <si>
    <t>Ortonville Light Department</t>
  </si>
  <si>
    <t>Otter Tail Power Co</t>
  </si>
  <si>
    <t>Owatonna Public Utilities</t>
  </si>
  <si>
    <t>Peoples Cooperative Service</t>
  </si>
  <si>
    <t>Pierz Utilities</t>
  </si>
  <si>
    <t>PKM Electric Coop, Inc</t>
  </si>
  <si>
    <t>Preston Public Utilities</t>
  </si>
  <si>
    <t>Princeton Public Utilities</t>
  </si>
  <si>
    <t>Proctor Public Utilities</t>
  </si>
  <si>
    <t>Red Lake Electric Coop</t>
  </si>
  <si>
    <t>Red River Valley Coop Power Assn</t>
  </si>
  <si>
    <t>Redwood Electric Coop</t>
  </si>
  <si>
    <t>Redwood Falls Public Utilities</t>
  </si>
  <si>
    <t>Renville-Sibley Coop Power Assn</t>
  </si>
  <si>
    <t>Rochester Public Utilities</t>
  </si>
  <si>
    <t>Roseau Electric Coop</t>
  </si>
  <si>
    <t>Roseau Municipal Water &amp; Light</t>
  </si>
  <si>
    <t>Runestone Electric Assn</t>
  </si>
  <si>
    <t>Sauk Centre Public Utilities</t>
  </si>
  <si>
    <t>Shakopee Public Utilities</t>
  </si>
  <si>
    <t>Shelly Municipal Light Dept</t>
  </si>
  <si>
    <t>Sioux Valley Southwestern Electric</t>
  </si>
  <si>
    <t>Sleepy Eye Public Utility</t>
  </si>
  <si>
    <t>South Central Electric Assn</t>
  </si>
  <si>
    <t>Southern MN Municipal Power Agency</t>
  </si>
  <si>
    <t>Spring Valley Public Utilities Comm</t>
  </si>
  <si>
    <t>Springfield Public Utilities Comm</t>
  </si>
  <si>
    <t>St. Charles Light &amp; Water</t>
  </si>
  <si>
    <t>St. James Municipal Light &amp; Power</t>
  </si>
  <si>
    <t>St. Peter Municipal Utilities</t>
  </si>
  <si>
    <t>Stearns Coop Electric Assn</t>
  </si>
  <si>
    <t>Steele Waseca Coop Electric</t>
  </si>
  <si>
    <t>Stephen Electric Dept</t>
  </si>
  <si>
    <t>Thief River Falls Municipal Utility</t>
  </si>
  <si>
    <t>Todd Wadena Electric Coop</t>
  </si>
  <si>
    <t>Traverse Electric Coop, Inc</t>
  </si>
  <si>
    <t>Tri-County Electric Coop</t>
  </si>
  <si>
    <t>Truman Public Utilities</t>
  </si>
  <si>
    <t>Virginia Dept. of Public Utilities</t>
  </si>
  <si>
    <t>Wadena Light &amp; Water</t>
  </si>
  <si>
    <t>Warroad Municipal Light &amp; Power</t>
  </si>
  <si>
    <t>Waseca Utility</t>
  </si>
  <si>
    <t>Wells Public Utilities</t>
  </si>
  <si>
    <t>Westbrook Public Utilities</t>
  </si>
  <si>
    <t>Western Minnesota Municipal Power Agency</t>
  </si>
  <si>
    <t>Wild Rice Electric Coop</t>
  </si>
  <si>
    <t>Willmar Municipal Utilities</t>
  </si>
  <si>
    <t>Windom Municipal Utilities</t>
  </si>
  <si>
    <t>Worthington Public Utilities</t>
  </si>
  <si>
    <t>Wright-Hennepin Coop Electric Assn</t>
  </si>
  <si>
    <t>Xcel Energy</t>
  </si>
  <si>
    <t>Attachment 2</t>
  </si>
  <si>
    <t>Total Retail Sales to Minnesota Customers and 
Renewable Energy Certificates Required to be Retired for ELIGIBLE ENERGY TECHNOLOGY STANDARD Compliance</t>
  </si>
  <si>
    <t>Retail Sales Total</t>
  </si>
  <si>
    <t xml:space="preserve">EETS Percentage Obligation </t>
  </si>
  <si>
    <t>RECs Required to be Retired</t>
  </si>
  <si>
    <t>Actual RECs Retired</t>
  </si>
  <si>
    <t>Enter current reporting year data.</t>
  </si>
  <si>
    <t>Utility ID #</t>
  </si>
  <si>
    <t>Utility</t>
  </si>
  <si>
    <t>Retail Sales Amount (MWh)</t>
  </si>
  <si>
    <t>Notes</t>
  </si>
  <si>
    <t>Attachment 3</t>
  </si>
  <si>
    <t>GREEN PRICING Program Sales</t>
  </si>
  <si>
    <r>
      <t xml:space="preserve">TOTAL </t>
    </r>
    <r>
      <rPr>
        <b/>
        <sz val="11"/>
        <rFont val="Calibri"/>
        <family val="2"/>
        <scheme val="minor"/>
      </rPr>
      <t>GREEN PRICING</t>
    </r>
    <r>
      <rPr>
        <sz val="11"/>
        <rFont val="Calibri"/>
        <family val="2"/>
        <scheme val="minor"/>
      </rPr>
      <t xml:space="preserve"> Sales (MWh)</t>
    </r>
  </si>
  <si>
    <r>
      <t xml:space="preserve">RECS retired for </t>
    </r>
    <r>
      <rPr>
        <b/>
        <sz val="11"/>
        <rFont val="Calibri"/>
        <family val="2"/>
        <scheme val="minor"/>
      </rPr>
      <t>GREEN PRICING</t>
    </r>
    <r>
      <rPr>
        <sz val="11"/>
        <rFont val="Calibri"/>
        <family val="2"/>
        <scheme val="minor"/>
      </rPr>
      <t xml:space="preserve"> programs</t>
    </r>
  </si>
  <si>
    <r>
      <t xml:space="preserve">Utility ID #        </t>
    </r>
    <r>
      <rPr>
        <sz val="9"/>
        <rFont val="Calibri"/>
        <family val="2"/>
        <scheme val="minor"/>
      </rPr>
      <t>(on Worksheet 1)</t>
    </r>
  </si>
  <si>
    <t>Program Name</t>
  </si>
  <si>
    <t>No. of Program Customers</t>
  </si>
  <si>
    <t>Program Sales
(MWh)</t>
  </si>
  <si>
    <t>Retail Rate
($/kWh)</t>
  </si>
  <si>
    <t>Attachment 4</t>
  </si>
  <si>
    <t xml:space="preserve">SES Retail Sales and </t>
  </si>
  <si>
    <t xml:space="preserve">
</t>
  </si>
  <si>
    <t>Solar Renewable Energy Certificates Required to be Retired for SOLAR ENERGY STANDARD Compliance</t>
  </si>
  <si>
    <t>SES Excluded Retail Sales</t>
  </si>
  <si>
    <t>SES Retail Sales Obligation</t>
  </si>
  <si>
    <t>SES Total Percentage Obligation</t>
  </si>
  <si>
    <t>SES Small Scale obligation</t>
  </si>
  <si>
    <t>Non-Small Scale obligation</t>
  </si>
  <si>
    <t>Total SRECs Required to be Retired</t>
  </si>
  <si>
    <t>Small SRECs to be retired</t>
  </si>
  <si>
    <t>Non-Small Scale to be retired</t>
  </si>
  <si>
    <t>Total Actual RECs Retired</t>
  </si>
  <si>
    <t>Total actual small SRECs retired</t>
  </si>
  <si>
    <t>Total actual non-Small Scale retired</t>
  </si>
  <si>
    <t>Additional SES Reporting</t>
  </si>
  <si>
    <r>
      <t xml:space="preserve">Projected SES compliance for the current plus three (3) upcoming years. </t>
    </r>
    <r>
      <rPr>
        <sz val="11"/>
        <rFont val="Calibri"/>
        <family val="2"/>
        <scheme val="minor"/>
      </rPr>
      <t>Include banked RECs.</t>
    </r>
  </si>
  <si>
    <t>Year</t>
  </si>
  <si>
    <t>Actual/Projected
 MN retail sales (MWh) minus SES exempt sales</t>
  </si>
  <si>
    <t>SES Total Req (MWh)</t>
  </si>
  <si>
    <t>SES Small Scale Req (MWh)</t>
  </si>
  <si>
    <t>SES Non-Small Scale Req (MWh)</t>
  </si>
  <si>
    <t>Projected Total SRECs (MWh)</t>
  </si>
  <si>
    <t>Projected SRECs less than 40kW (MWh)</t>
  </si>
  <si>
    <t>Projected SRECs greater than 40kW (MWh)</t>
  </si>
  <si>
    <t>Projected Total Surplus/
(Deficit) (MWh)</t>
  </si>
  <si>
    <t>Projected SREC Surplus/(Deficit) less than 40 kW (MWh)</t>
  </si>
  <si>
    <t>Projected SREC Surplus/(Deficit) greater than 40 kW (MWh)</t>
  </si>
  <si>
    <t>Annual solar generation on the utilities’ system for the previous calendar year</t>
  </si>
  <si>
    <t>Number of Facilities on Utility System</t>
  </si>
  <si>
    <t>Capacity</t>
  </si>
  <si>
    <t>Number registered in M-RETS</t>
  </si>
  <si>
    <t>Capacity registered in M-RETS</t>
  </si>
  <si>
    <t>SRECs Generated</t>
  </si>
  <si>
    <t>Fewer than 40kW</t>
  </si>
  <si>
    <t>Generation from eligible CSG subscriptions</t>
  </si>
  <si>
    <t>More than 40kW</t>
  </si>
  <si>
    <t xml:space="preserve">DSES Retail Sales and </t>
  </si>
  <si>
    <t>Solar Renewable Energy Certificates Required to be Retired for DISTRIBUTED SOLAR ENERGY STANDARD Compliance</t>
  </si>
  <si>
    <t>DSES Excluded Retail Sales</t>
  </si>
  <si>
    <t>DSES Retail Sales Obligation</t>
  </si>
  <si>
    <t>Number of Retail Electric Customers</t>
  </si>
  <si>
    <t>DSES Total Percentage Obligation</t>
  </si>
  <si>
    <t>Total actual SRECs retired for DSES Compliance</t>
  </si>
  <si>
    <t>No Retirements Until 2030</t>
  </si>
  <si>
    <t>Annual Qualifying Solar Generation on Utilities' System from Previous Calendar Year</t>
  </si>
  <si>
    <t>Number Qualifying Solar Generation on Utility System</t>
  </si>
  <si>
    <t>Qualifying Solar Generation Registered in M-RETS</t>
  </si>
  <si>
    <t>Fewer than 100 kW</t>
  </si>
  <si>
    <t>More than 100 kW</t>
  </si>
  <si>
    <t>Additional DSES Reporting</t>
  </si>
  <si>
    <r>
      <t xml:space="preserve">Projected DSES compliance for the current plus three (3) upcoming years. </t>
    </r>
    <r>
      <rPr>
        <sz val="11"/>
        <rFont val="Calibri"/>
        <family val="2"/>
        <scheme val="minor"/>
      </rPr>
      <t>Include banked RECs.</t>
    </r>
  </si>
  <si>
    <t>Actual/Projected
 MN retail sales (MWh) minus DSES exempt sales</t>
  </si>
  <si>
    <t>DSES Total Req (MWh)</t>
  </si>
  <si>
    <t>Estimated Total Solar Energy Requirement to Meet DSES in 2030</t>
  </si>
  <si>
    <t>Amount of Solar Generation Missing (Generation Needed by 2030)</t>
  </si>
  <si>
    <t>The Status of Process Implementation, Project Procurement, and Construction</t>
  </si>
  <si>
    <t>Response Required from 2025 through 2030</t>
  </si>
  <si>
    <t>A short summary of ongoing efforts to obtain solar energy, including a brief summary of the anticipated mix of project sizes for DSES compliance.</t>
  </si>
  <si>
    <t>Any considerations, such as those outlined in Minn. Stat. § 216B.1691, subd. 2b, that may create challenges with achieving compliance, and which under Minn. Stat. § 216B.1691, subd. 2h(f), may allow the Commission to modify or delay implementation.</t>
  </si>
  <si>
    <t>Eligible Energy Technology Standard REC Retirement Account Name:</t>
  </si>
  <si>
    <t>Not Required until 2030 Compliance Year</t>
  </si>
  <si>
    <t>Information Required by
Minn. Stat. § 216B.1691 Subd.3(9)(iii)</t>
  </si>
  <si>
    <t>Green Pricing REC Retirement Account Name:</t>
  </si>
  <si>
    <r>
      <t xml:space="preserve">Was the Energy Associated with the retired RECs also Purchased by the Utility? </t>
    </r>
    <r>
      <rPr>
        <b/>
        <sz val="11"/>
        <rFont val="Calibri"/>
        <family val="2"/>
        <scheme val="minor"/>
      </rPr>
      <t>(Yes/No)</t>
    </r>
  </si>
  <si>
    <t xml:space="preserve"> 1 REC = 1 MWh</t>
  </si>
  <si>
    <t>MRETS ID</t>
  </si>
  <si>
    <t>MRETS Generator Facility Name</t>
  </si>
  <si>
    <t>Generator Location (State)</t>
  </si>
  <si>
    <t>Generator Fuel Type</t>
  </si>
  <si>
    <r>
      <t xml:space="preserve">RECs retired for </t>
    </r>
    <r>
      <rPr>
        <b/>
        <sz val="11"/>
        <rFont val="Calibri"/>
        <family val="2"/>
        <scheme val="minor"/>
      </rPr>
      <t>ELIGIBLE ENERGY TECHNOLOGY STANDARD</t>
    </r>
    <r>
      <rPr>
        <sz val="11"/>
        <rFont val="Calibri"/>
        <family val="2"/>
        <scheme val="minor"/>
      </rPr>
      <t xml:space="preserve"> compliance</t>
    </r>
  </si>
  <si>
    <r>
      <t xml:space="preserve">RECs retired for </t>
    </r>
    <r>
      <rPr>
        <b/>
        <sz val="11"/>
        <rFont val="Calibri"/>
        <family val="2"/>
        <scheme val="minor"/>
      </rPr>
      <t>GREEN
PRICING</t>
    </r>
    <r>
      <rPr>
        <sz val="11"/>
        <rFont val="Calibri"/>
        <family val="2"/>
        <scheme val="minor"/>
      </rPr>
      <t xml:space="preserve"> programs</t>
    </r>
  </si>
  <si>
    <r>
      <t xml:space="preserve">SRECs retired for </t>
    </r>
    <r>
      <rPr>
        <u/>
        <sz val="11"/>
        <rFont val="Calibri"/>
        <family val="2"/>
        <scheme val="minor"/>
      </rPr>
      <t>Small Scale</t>
    </r>
    <r>
      <rPr>
        <sz val="11"/>
        <rFont val="Calibri"/>
        <family val="2"/>
        <scheme val="minor"/>
      </rPr>
      <t xml:space="preserve">  </t>
    </r>
    <r>
      <rPr>
        <b/>
        <sz val="11"/>
        <rFont val="Calibri"/>
        <family val="2"/>
        <scheme val="minor"/>
      </rPr>
      <t>SOLAR ENERGY STANDARD</t>
    </r>
    <r>
      <rPr>
        <sz val="11"/>
        <rFont val="Calibri"/>
        <family val="2"/>
        <scheme val="minor"/>
      </rPr>
      <t xml:space="preserve"> compliance</t>
    </r>
  </si>
  <si>
    <r>
      <t xml:space="preserve">SRECs retired for </t>
    </r>
    <r>
      <rPr>
        <u/>
        <sz val="11"/>
        <rFont val="Calibri"/>
        <family val="2"/>
        <scheme val="minor"/>
      </rPr>
      <t>Non-small scale</t>
    </r>
    <r>
      <rPr>
        <sz val="11"/>
        <rFont val="Calibri"/>
        <family val="2"/>
        <scheme val="minor"/>
      </rPr>
      <t xml:space="preserve"> </t>
    </r>
    <r>
      <rPr>
        <b/>
        <sz val="11"/>
        <rFont val="Calibri"/>
        <family val="2"/>
        <scheme val="minor"/>
      </rPr>
      <t>SOLAR ENERGY STANDARD</t>
    </r>
    <r>
      <rPr>
        <sz val="11"/>
        <rFont val="Calibri"/>
        <family val="2"/>
        <scheme val="minor"/>
      </rPr>
      <t xml:space="preserve"> compliance</t>
    </r>
  </si>
  <si>
    <r>
      <t xml:space="preserve">SRECs retired for </t>
    </r>
    <r>
      <rPr>
        <b/>
        <sz val="11"/>
        <rFont val="Calibri"/>
        <family val="2"/>
        <scheme val="minor"/>
      </rPr>
      <t>Distributed Solar Energy Standard</t>
    </r>
    <r>
      <rPr>
        <sz val="11"/>
        <rFont val="Calibri"/>
        <family val="2"/>
        <scheme val="minor"/>
      </rPr>
      <t xml:space="preserve"> compliance</t>
    </r>
  </si>
  <si>
    <t>Sum of Unbundled RECs Purchased by Utility and Retired for Compliance</t>
  </si>
  <si>
    <t>NOTES</t>
  </si>
  <si>
    <t>Attachment 6</t>
  </si>
  <si>
    <t>Biennial Compliance reporting</t>
  </si>
  <si>
    <t>Please report the following items in compliance with the PUC May 28, 2013 Order in Docket No. E999/M-12-958</t>
  </si>
  <si>
    <t>4.A. &amp; 5.H.</t>
  </si>
  <si>
    <t>The year through which the utility can maintain compliance with its current renewable portfolio*</t>
  </si>
  <si>
    <t>*Include banked Renewable Energy Credits (RECs)</t>
  </si>
  <si>
    <t>4.B. &amp; 5.I.</t>
  </si>
  <si>
    <t>Actual/Projected
 MN retail sales (MWh)</t>
  </si>
  <si>
    <t>Projected Resources (MWh)</t>
  </si>
  <si>
    <t>Projected Surplus/
(Deficit) (MWh)</t>
  </si>
  <si>
    <t>5.E.2 &amp; 5.F.</t>
  </si>
  <si>
    <t>Identify other State Renewable Standards or Objectives to which the utility is subject, and the percentage of renewable energy allocated to meet the renewable requirements.</t>
  </si>
  <si>
    <t>Percent of utility's total system renewable generation apportioned to this state (%)*</t>
  </si>
  <si>
    <t>*apportionment of renewable energy should reflect each state's percentage of the utility's total system sales.</t>
  </si>
  <si>
    <t>5.E.3 (i)</t>
  </si>
  <si>
    <t>The status of the utility's renewable energy mix relative to the objective &amp; standards.</t>
  </si>
  <si>
    <t>5.E.3(ii)</t>
  </si>
  <si>
    <t>Efforts taken to meet the objective and standards</t>
  </si>
  <si>
    <t>5.E.3(iii)</t>
  </si>
  <si>
    <t>Obstacles encountered or anticipated in meeting the objective or standards</t>
  </si>
  <si>
    <t>5.E.3(iv)</t>
  </si>
  <si>
    <t>Potential solutions to the obstacles</t>
  </si>
  <si>
    <t>5.G.</t>
  </si>
  <si>
    <t>List any renewable generation facilities expected to become operational during the upcoming year</t>
  </si>
  <si>
    <t>Facility Name</t>
  </si>
  <si>
    <t>Type</t>
  </si>
  <si>
    <t>Capacity (MW)</t>
  </si>
  <si>
    <t>MISO Capacity Accreditation</t>
  </si>
  <si>
    <t>Expected Comm'l Operation Date</t>
  </si>
  <si>
    <t>5.K.</t>
  </si>
  <si>
    <t>Identify efforts taken to adequately protect against undesirable economic impacts on ratepayers, including, but not limited to keeping customer's bills and the utility's rates as low as practicable, given regulatory and other constraints.</t>
  </si>
  <si>
    <t>H.F. 7 Additions to 216B.1691 Renewable Energy Objectives</t>
  </si>
  <si>
    <t>Subd. 3(5)</t>
  </si>
  <si>
    <t>The number of Minnesotans employed to construct facilities designed to meet the utility's standard obligations under this section.</t>
  </si>
  <si>
    <t>Subd. 3(6)</t>
  </si>
  <si>
    <t>Efforts taken to retain and retrain workers employed at electric generating facilities that the utility has ceased operating or designated to cease operating for new positions constructing or operating facilities used to meet a utility's standard obligation.</t>
  </si>
  <si>
    <t>Subd.3(7)</t>
  </si>
  <si>
    <t>The impacts of facilities designed to meet the utility's standard obligations under this section on environmental justice areas.</t>
  </si>
  <si>
    <t>Subd.3(8)</t>
  </si>
  <si>
    <t>Efforts made to increase the diversity of both the utility's workforce and vendors.</t>
  </si>
  <si>
    <t>SES Utilites Only</t>
  </si>
  <si>
    <t>Ongoing efforts to meet SES objective and a brief summary of project mix for SES compliance.</t>
  </si>
  <si>
    <r>
      <t xml:space="preserve">Discussion on efforts to reach the 2030 goal that 10% of MN retail sales be generated by solar energy </t>
    </r>
    <r>
      <rPr>
        <sz val="11"/>
        <rFont val="Calibri"/>
        <family val="2"/>
        <scheme val="minor"/>
      </rPr>
      <t>(Attch A, 14)</t>
    </r>
  </si>
  <si>
    <t>SES - A summary of progress toward compliance with the ten percent carve out for systems under 40 kW.</t>
  </si>
  <si>
    <t>Attachment 7</t>
  </si>
  <si>
    <t xml:space="preserve">M-RETS RECs Bought and Sold </t>
  </si>
  <si>
    <t>Ordering pt. 4C requires reporting REC sales &amp; purchases for the 2 preceding calendar years</t>
  </si>
  <si>
    <t>REC Purchases Total</t>
  </si>
  <si>
    <t>REC Sales Total</t>
  </si>
  <si>
    <t>Enter REC data for the 2 preceding calendar years.</t>
  </si>
  <si>
    <t>Wholesale REC Purchases</t>
  </si>
  <si>
    <t>Wholesale REC Sales</t>
  </si>
  <si>
    <t>PRICE</t>
  </si>
  <si>
    <t>Type of purchase</t>
  </si>
  <si>
    <t>Attachment 8</t>
  </si>
  <si>
    <t>M-RETS Retired Certificate Report Filing Instructions</t>
  </si>
  <si>
    <t>Minn. Stat. §216B.1691, Subd. 3(9)</t>
  </si>
  <si>
    <t>Directions</t>
  </si>
  <si>
    <t xml:space="preserve">To confirm the information provided in Attachment 5, and to fulfill remaining Minn. Stat. §216B.1691, Subd. 3.(9) reporting requirements, please follow the steps below and file a "Retired Certificates" report from M-RETS that includes information on RECs Retired for RES, SES, and SES-smallscale compliance. </t>
  </si>
  <si>
    <t>Steps</t>
  </si>
  <si>
    <t>Log into the M-RETS System</t>
  </si>
  <si>
    <t>Navigate to the Certificates dashboard</t>
  </si>
  <si>
    <t>Select the retired certificates tab</t>
  </si>
  <si>
    <t>Select the "Account" filter and apply a filter that corresponds to the name of the retirement account that was connected to the Minnesota Porgram in M-RETS</t>
  </si>
  <si>
    <t>Scroll to the right and select the "Reporting Period" filter and apply to the compliance year in question.</t>
  </si>
  <si>
    <t>The report can then be downloaded using the download button on the top right of the screen</t>
  </si>
  <si>
    <t>Please include the following column headers with your Retired Certificates Report</t>
  </si>
  <si>
    <t>Header Title</t>
  </si>
  <si>
    <t>Information included</t>
  </si>
  <si>
    <t>Required by</t>
  </si>
  <si>
    <t>Organization</t>
  </si>
  <si>
    <t>Destination Account</t>
  </si>
  <si>
    <t>Retirement Account</t>
  </si>
  <si>
    <t>Generator</t>
  </si>
  <si>
    <t>Generator Name</t>
  </si>
  <si>
    <t>Minn. Stat. §216B.1691, Subd. 3(9)(i)</t>
  </si>
  <si>
    <t>M-RETS ID</t>
  </si>
  <si>
    <t>Generator ID</t>
  </si>
  <si>
    <t>Generator Location</t>
  </si>
  <si>
    <t>Location (state) of Generator</t>
  </si>
  <si>
    <t>Generation Start Date</t>
  </si>
  <si>
    <t>REC Generation Start Date</t>
  </si>
  <si>
    <t>Minn. Stat. §216B.1691, Subd. 3(9)(ii)</t>
  </si>
  <si>
    <t>Generation End Date</t>
  </si>
  <si>
    <t>REC Generation End Date</t>
  </si>
  <si>
    <t>Fuel Type</t>
  </si>
  <si>
    <t>Fuel Used to Generate Energy Associated with the Credit</t>
  </si>
  <si>
    <t>Minn. Stat. §216B.1691, Subd. 3(9)(iii)</t>
  </si>
  <si>
    <t>Quantity (RECs)</t>
  </si>
  <si>
    <t>Number of RECs Retired</t>
  </si>
  <si>
    <t>Utility ID</t>
  </si>
  <si>
    <t>Reference</t>
  </si>
  <si>
    <t>Filing Date</t>
  </si>
  <si>
    <t>Reporting Period</t>
  </si>
  <si>
    <t># of Utilities Filing RES</t>
  </si>
  <si>
    <t>MN Retail Sales (MWh)</t>
  </si>
  <si>
    <t>RES % Obligation</t>
  </si>
  <si>
    <t>RES REC Requirement</t>
  </si>
  <si>
    <t>RES RECs Retired</t>
  </si>
  <si>
    <t># of Utilities with GP Programs</t>
  </si>
  <si>
    <t>Number of GP Retail Customers</t>
  </si>
  <si>
    <t>MN GP Sales (MWh)</t>
  </si>
  <si>
    <t>GP RECs Retired</t>
  </si>
  <si>
    <t>Compliance through year</t>
  </si>
  <si>
    <t>Total Retail Customers</t>
  </si>
  <si>
    <t>RES REC Retirement Account Name</t>
  </si>
  <si>
    <t>2nd RES REC Retirement Account</t>
  </si>
  <si>
    <t>GP REC Retirement Account</t>
  </si>
  <si>
    <t>2nd GP REC Retirement Account</t>
  </si>
  <si>
    <t>3rd GP REC Retirement Account</t>
  </si>
  <si>
    <t>4th GP REC Retirement Account</t>
  </si>
  <si>
    <t>REC Retirement</t>
  </si>
  <si>
    <t>REC purchase list</t>
  </si>
  <si>
    <t>DSES Retail Electric Customers</t>
  </si>
  <si>
    <t xml:space="preserve"> </t>
  </si>
  <si>
    <t>Yes</t>
  </si>
  <si>
    <t>For SES - Small Scale</t>
  </si>
  <si>
    <t>At least 200,000</t>
  </si>
  <si>
    <t>No</t>
  </si>
  <si>
    <t>For SES - non Small Scale</t>
  </si>
  <si>
    <t>At least 200,000 but fewer than 200,000</t>
  </si>
  <si>
    <t>For RES</t>
  </si>
  <si>
    <t>Fewer than 100,000</t>
  </si>
  <si>
    <t>For Green Pricing</t>
  </si>
  <si>
    <r>
      <t xml:space="preserve">Projected CFS compliance for the current plus three (3) upcoming years. </t>
    </r>
    <r>
      <rPr>
        <sz val="11"/>
        <rFont val="Calibri"/>
        <family val="2"/>
        <scheme val="minor"/>
      </rPr>
      <t>Include banked credits.</t>
    </r>
  </si>
  <si>
    <t>CFS Total Req (MWh)</t>
  </si>
  <si>
    <t>Estimated Total Energy Requirement to Meet CFS in 2030</t>
  </si>
  <si>
    <t>Amount of Carbon-Free Generation Missing (Generation Needed by 2030)</t>
  </si>
  <si>
    <t>Response Required from 2026 through 2030</t>
  </si>
  <si>
    <t>Docket No. E999/PR-26-12</t>
  </si>
  <si>
    <r>
      <t xml:space="preserve">*Exception for Worksheet 8: </t>
    </r>
    <r>
      <rPr>
        <sz val="10.5"/>
        <color indexed="10"/>
        <rFont val="Calibri"/>
        <family val="2"/>
        <scheme val="minor"/>
      </rPr>
      <t xml:space="preserve">Ordering pt. 4C </t>
    </r>
    <r>
      <rPr>
        <sz val="10.5"/>
        <rFont val="Calibri"/>
        <family val="2"/>
        <scheme val="minor"/>
      </rPr>
      <t>requires reporting REC sales &amp; purchases for the</t>
    </r>
    <r>
      <rPr>
        <b/>
        <sz val="10.5"/>
        <rFont val="Calibri"/>
        <family val="2"/>
        <scheme val="minor"/>
      </rPr>
      <t xml:space="preserve"> 2 preceding calendar years</t>
    </r>
    <r>
      <rPr>
        <sz val="10.5"/>
        <rFont val="Calibri"/>
        <family val="2"/>
        <scheme val="minor"/>
      </rPr>
      <t>.</t>
    </r>
  </si>
  <si>
    <t>EETS Req. (MWh)</t>
  </si>
  <si>
    <t>EETS Req. (%)</t>
  </si>
  <si>
    <t>EETS (RES) Ordering Point</t>
  </si>
  <si>
    <r>
      <t xml:space="preserve">Projected EETS (RES) compliance for the current plus three (3) upcoming years. </t>
    </r>
    <r>
      <rPr>
        <sz val="11"/>
        <rFont val="Calibri"/>
        <family val="2"/>
        <scheme val="minor"/>
      </rPr>
      <t>Include banked RECs.</t>
    </r>
  </si>
  <si>
    <t>EETS Req.(%)</t>
  </si>
  <si>
    <t>EETS Req.
(MWh)</t>
  </si>
  <si>
    <t>Total Market Purchases</t>
  </si>
  <si>
    <t>Total Market Sales</t>
  </si>
  <si>
    <t>Qualifying Purchases</t>
  </si>
  <si>
    <t>Qualifying Sales</t>
  </si>
  <si>
    <t>Total Qualifying Net Market Purchases</t>
  </si>
  <si>
    <t>Total Qualifying Net Market Purchases Calculation</t>
  </si>
  <si>
    <t>Applicable Fuel Mix Calculation</t>
  </si>
  <si>
    <t>A short summary of ongoing efforts to obtain carbon-free energy, including a brief summary of the anticipated mix of project sizes for CFS compliance.</t>
  </si>
  <si>
    <t>Total Generation</t>
  </si>
  <si>
    <t>Total Qualifying Generation</t>
  </si>
  <si>
    <t>Total Carbon-Free Generation</t>
  </si>
  <si>
    <t>Total Qualifying Carbon-Free Generation</t>
  </si>
  <si>
    <t>Qualifying Carbon-Free Fuel Mix</t>
  </si>
  <si>
    <t>Does not include generation due to utility's own generation or purchases</t>
  </si>
  <si>
    <t>Total unbundled credits retired for CFS Compliance</t>
  </si>
  <si>
    <t>Total bundled credits retired for CFS Compliance</t>
  </si>
  <si>
    <t>Fuel(s)</t>
  </si>
  <si>
    <t>In the fields below, please identify any OTHER electric utilities your utility is filing on behalf of</t>
  </si>
  <si>
    <r>
      <t xml:space="preserve">Filing for </t>
    </r>
    <r>
      <rPr>
        <b/>
        <sz val="14"/>
        <rFont val="Calibri"/>
        <family val="2"/>
        <scheme val="minor"/>
      </rPr>
      <t>CARBON-FREE STANDARD</t>
    </r>
    <r>
      <rPr>
        <sz val="14"/>
        <rFont val="Calibri"/>
        <family val="2"/>
        <scheme val="minor"/>
      </rPr>
      <t xml:space="preserve"> on behalf of:</t>
    </r>
  </si>
  <si>
    <t>For questions about credit retirement, compliance with the Renewable Energy Objectives, green pricing, or filling out this spreadsheet, contact Casey MacCallum at casey.maccallum@state.mn.us or (651) 539-1081, or Michelle Rebholz at michelle.rebholz@state.mn.us or (651)201-2247.</t>
  </si>
  <si>
    <t>MN Retail Sales Total</t>
  </si>
  <si>
    <t>Projected Total SRECs Available (MWh)</t>
  </si>
  <si>
    <t>Projected Total SRECs Needed (MWh)</t>
  </si>
  <si>
    <t>Total Carbon-Free Net Market Purchases (MWh)</t>
  </si>
  <si>
    <t>Percent Carbon-Free</t>
  </si>
  <si>
    <t>Projected Total Credits and MWh Needed (MWh)</t>
  </si>
  <si>
    <t>CFS Total Percentage Obligation (2030)</t>
  </si>
  <si>
    <t>Was the facility used for enhanced oil recovery? (y/n)</t>
  </si>
  <si>
    <t>Actual carbon-equivalent greenhouse gas
emissions captured and sequestered at the CCS facility</t>
  </si>
  <si>
    <t>Actual amount of remaining carbon-equivalent greenhouse gas emissions emitted by the CCS facility</t>
  </si>
  <si>
    <t>Actual indirect carbon-
equivalent greenhouse gas emissions associated with the CCS facility</t>
  </si>
  <si>
    <t>Actual MWh provided by the CCS facility</t>
  </si>
  <si>
    <t>Actual MW provided by the CCS facility</t>
  </si>
  <si>
    <t>Percent of the total output that should qualify as carbon free for each year</t>
  </si>
  <si>
    <t>Facility Type</t>
  </si>
  <si>
    <t>Actual composition of the fuel mix</t>
  </si>
  <si>
    <t>LCA modeled composition of fuel mix</t>
  </si>
  <si>
    <t>Composition percentage change</t>
  </si>
  <si>
    <t>Total Capacity</t>
  </si>
  <si>
    <t>Number of Facilities</t>
  </si>
  <si>
    <t>Electricity Input Source(s)</t>
  </si>
  <si>
    <t>Total Credits Generated</t>
  </si>
  <si>
    <t>TAB IN DEVELOPMENT: FILL OUT AS ABLE</t>
  </si>
  <si>
    <t>Projected Total RECs, AECs, EACs, purchases, and captured carbon available (MWh)</t>
  </si>
  <si>
    <r>
      <t xml:space="preserve">Carbon-Free Facilities from Previous Year - WITH LIFE-CYCLE ANALYSIS </t>
    </r>
    <r>
      <rPr>
        <b/>
        <sz val="11"/>
        <color rgb="FFFF0000"/>
        <rFont val="Calibri"/>
        <family val="2"/>
        <scheme val="minor"/>
      </rPr>
      <t>(section in development)</t>
    </r>
  </si>
  <si>
    <r>
      <t xml:space="preserve">Partially Carbon-Free Facilities from Previous Year - FACILITIES WITH CARBON CAPTURE </t>
    </r>
    <r>
      <rPr>
        <b/>
        <sz val="11"/>
        <color rgb="FFFF0000"/>
        <rFont val="Calibri"/>
        <family val="2"/>
        <scheme val="minor"/>
      </rPr>
      <t>(section in development)</t>
    </r>
  </si>
  <si>
    <t>Total credits and MWh (purchases and carbon captured) required to meet obligation</t>
  </si>
  <si>
    <t>Use data from MISO Zones 1-7 or SPP data as available</t>
  </si>
  <si>
    <r>
      <t xml:space="preserve">Carbon-Free Facilities from Previous Year - NO LIFE-CYCLE ANALYSIS </t>
    </r>
    <r>
      <rPr>
        <b/>
        <sz val="11"/>
        <color rgb="FFFF0000"/>
        <rFont val="Calibri"/>
        <family val="2"/>
        <scheme val="minor"/>
      </rPr>
      <t>(section in development)</t>
    </r>
  </si>
  <si>
    <r>
      <t xml:space="preserve">Market Purchases </t>
    </r>
    <r>
      <rPr>
        <b/>
        <sz val="11"/>
        <color rgb="FFFF0000"/>
        <rFont val="Calibri"/>
        <family val="2"/>
        <scheme val="minor"/>
      </rPr>
      <t>(section in development)</t>
    </r>
  </si>
  <si>
    <t>Total RECs, SRECs, AECs, or EACs</t>
  </si>
  <si>
    <r>
      <t xml:space="preserve">RECs, AECs, EACs retired for </t>
    </r>
    <r>
      <rPr>
        <b/>
        <sz val="11"/>
        <rFont val="Calibri"/>
        <family val="2"/>
        <scheme val="minor"/>
      </rPr>
      <t>Carbon-Free Standard</t>
    </r>
    <r>
      <rPr>
        <sz val="11"/>
        <rFont val="Calibri"/>
        <family val="2"/>
        <scheme val="minor"/>
      </rPr>
      <t xml:space="preserve"> Compliance (does not include eligible net market purchases or eligible carbon captured)</t>
    </r>
  </si>
  <si>
    <t>Credit Retirements for Renewable Energy Objectives and Green Pricing Programs</t>
  </si>
  <si>
    <t>Total Capacity Registered in M-RETS</t>
  </si>
  <si>
    <t>Worksheet: 1. Utility Info</t>
  </si>
  <si>
    <t>Worksheet: 2. EETS Retail Sales</t>
  </si>
  <si>
    <t>Worksheet: 3. GP Retail Sales</t>
  </si>
  <si>
    <t>Worksheet: 4. SES Retail Sales</t>
  </si>
  <si>
    <t>Worksheet: 5. DSES Retail Sales</t>
  </si>
  <si>
    <t>Worksheet: 6. CFS Retail Sales</t>
  </si>
  <si>
    <t>Worksheet: 7. REO and GP Credit Retirement</t>
  </si>
  <si>
    <t>Worksheet: 8. Biennial Compliance Req.</t>
  </si>
  <si>
    <t>Worksheet: 9. REC Purchases &amp; Sales</t>
  </si>
  <si>
    <t>Worksheet: 10. M-RETS Retired Certificates</t>
  </si>
  <si>
    <r>
      <rPr>
        <sz val="12"/>
        <rFont val="Calibri"/>
        <family val="2"/>
        <scheme val="minor"/>
      </rPr>
      <t xml:space="preserve">To e-file, login (or register) at: </t>
    </r>
    <r>
      <rPr>
        <u/>
        <sz val="12"/>
        <color indexed="12"/>
        <rFont val="Calibri"/>
        <family val="2"/>
        <scheme val="minor"/>
      </rPr>
      <t>https://www.edockets.state.mn.us/EFiling/home.jsp</t>
    </r>
  </si>
  <si>
    <r>
      <rPr>
        <sz val="12"/>
        <rFont val="Calibri"/>
        <family val="2"/>
        <scheme val="minor"/>
      </rPr>
      <t xml:space="preserve">How to e-file? see: </t>
    </r>
    <r>
      <rPr>
        <u/>
        <sz val="12"/>
        <color indexed="12"/>
        <rFont val="Calibri"/>
        <family val="2"/>
        <scheme val="minor"/>
      </rPr>
      <t xml:space="preserve">https://mn.gov/commerce/energy/industry-government/utilities/efiling.jsp#register </t>
    </r>
  </si>
  <si>
    <t>for 2025</t>
  </si>
  <si>
    <t xml:space="preserve">Attachment 5 </t>
  </si>
  <si>
    <t>Attachment 9</t>
  </si>
  <si>
    <t>Attachment 10</t>
  </si>
  <si>
    <t>CFS Retail Sales and Renewable Energy Credits, Alternative Energy Credits,</t>
  </si>
  <si>
    <t>Partially Carbon-Free Facilities from Previous Year - FACILITIES WITH BOTH CARBON-FREE and NOT-CARBON-FREE FUELS (section in development)</t>
  </si>
  <si>
    <t>Qualifying Carbon-Free Net Market Purchases (MWh)</t>
  </si>
  <si>
    <t>Equivalent Environmental Attribute Credits, and Qualifying MWh Required to be Retired for CARBON FREE STANDARD 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</si>
</sst>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mmm\ d\,\ yyyy"/>
    <numFmt numFmtId="165" formatCode="_(* #,##0_);_(* \(#,##0\);_(* &quot;-&quot;??_);_(@_)"/>
  </numFmts>
  <fonts count="35" x14ac:knownFonts="1">
    <font>
      <sz val="10"/>
      <name val="Arial"/>
    </font>
    <font>
      <b/>
      <sz val="12"/>
      <name val="Arial"/>
      <family val="2"/>
    </font>
    <font>
      <sz val="12"/>
      <name val="Arial"/>
      <family val="2"/>
    </font>
    <font>
      <sz val="10"/>
      <name val="Arial"/>
      <family val="2"/>
    </font>
    <font>
      <u/>
      <sz val="7.5"/>
      <color indexed="12"/>
      <name val="Arial"/>
      <family val="2"/>
    </font>
    <font>
      <b/>
      <sz val="14"/>
      <name val="Calibri"/>
      <family val="2"/>
      <scheme val="minor"/>
    </font>
    <font>
      <sz val="11"/>
      <name val="Calibri"/>
      <family val="2"/>
      <scheme val="minor"/>
    </font>
    <font>
      <b/>
      <sz val="12"/>
      <name val="Calibri"/>
      <family val="2"/>
      <scheme val="minor"/>
    </font>
    <font>
      <b/>
      <sz val="11"/>
      <name val="Calibri"/>
      <family val="2"/>
      <scheme val="minor"/>
    </font>
    <font>
      <sz val="12"/>
      <name val="Calibri"/>
      <family val="2"/>
      <scheme val="minor"/>
    </font>
    <font>
      <u/>
      <sz val="12"/>
      <color theme="10"/>
      <name val="Calibri"/>
      <family val="2"/>
      <scheme val="minor"/>
    </font>
    <font>
      <u/>
      <sz val="12"/>
      <color indexed="12"/>
      <name val="Calibri"/>
      <family val="2"/>
      <scheme val="minor"/>
    </font>
    <font>
      <sz val="12"/>
      <color rgb="FF000000"/>
      <name val="Calibri"/>
      <family val="2"/>
      <scheme val="minor"/>
    </font>
    <font>
      <sz val="12"/>
      <color theme="1"/>
      <name val="Calibri"/>
      <family val="2"/>
      <scheme val="minor"/>
    </font>
    <font>
      <sz val="9"/>
      <name val="Calibri"/>
      <family val="2"/>
      <scheme val="minor"/>
    </font>
    <font>
      <sz val="14"/>
      <name val="Calibri"/>
      <family val="2"/>
      <scheme val="minor"/>
    </font>
    <font>
      <sz val="11"/>
      <color indexed="10"/>
      <name val="Calibri"/>
      <family val="2"/>
      <scheme val="minor"/>
    </font>
    <font>
      <sz val="10.5"/>
      <name val="Calibri"/>
      <family val="2"/>
      <scheme val="minor"/>
    </font>
    <font>
      <sz val="10.5"/>
      <color indexed="10"/>
      <name val="Calibri"/>
      <family val="2"/>
      <scheme val="minor"/>
    </font>
    <font>
      <b/>
      <sz val="10.5"/>
      <name val="Calibri"/>
      <family val="2"/>
      <scheme val="minor"/>
    </font>
    <font>
      <b/>
      <sz val="11"/>
      <color indexed="10"/>
      <name val="Calibri"/>
      <family val="2"/>
      <scheme val="minor"/>
    </font>
    <font>
      <sz val="11"/>
      <color rgb="FF0070C0"/>
      <name val="Calibri"/>
      <family val="2"/>
      <scheme val="minor"/>
    </font>
    <font>
      <b/>
      <sz val="12"/>
      <color rgb="FF0070C0"/>
      <name val="Calibri"/>
      <family val="2"/>
      <scheme val="minor"/>
    </font>
    <font>
      <u/>
      <sz val="11"/>
      <name val="Calibri"/>
      <family val="2"/>
      <scheme val="minor"/>
    </font>
    <font>
      <b/>
      <sz val="16"/>
      <name val="Calibri"/>
      <family val="2"/>
      <scheme val="minor"/>
    </font>
    <font>
      <sz val="10"/>
      <name val="Arial"/>
      <family val="2"/>
    </font>
    <font>
      <b/>
      <sz val="10"/>
      <color theme="1"/>
      <name val="Arial"/>
      <family val="2"/>
    </font>
    <font>
      <sz val="8"/>
      <name val="Arial"/>
      <family val="2"/>
    </font>
    <font>
      <b/>
      <u/>
      <sz val="11"/>
      <name val="Calibri"/>
      <family val="2"/>
      <scheme val="minor"/>
    </font>
    <font>
      <b/>
      <sz val="11"/>
      <color rgb="FFFFC000"/>
      <name val="Calibri"/>
      <family val="2"/>
      <scheme val="minor"/>
    </font>
    <font>
      <i/>
      <sz val="11"/>
      <name val="Calibri"/>
      <family val="2"/>
      <scheme val="minor"/>
    </font>
    <font>
      <b/>
      <sz val="11"/>
      <color rgb="FFFF0000"/>
      <name val="Calibri"/>
      <family val="2"/>
      <scheme val="minor"/>
    </font>
    <font>
      <sz val="8"/>
      <name val="Arial"/>
      <family val="2"/>
    </font>
    <font>
      <b/>
      <sz val="11"/>
      <color theme="3"/>
      <name val="Calibri"/>
      <family val="2"/>
      <scheme val="minor"/>
    </font>
    <font>
      <i/>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EF0B4"/>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EFF5D3"/>
        <bgColor indexed="64"/>
      </patternFill>
    </fill>
    <fill>
      <patternFill patternType="solid">
        <fgColor theme="3"/>
        <bgColor indexed="64"/>
      </patternFill>
    </fill>
    <fill>
      <patternFill patternType="solid">
        <fgColor theme="2" tint="-0.249977111117893"/>
        <bgColor indexed="64"/>
      </patternFill>
    </fill>
  </fills>
  <borders count="90">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2"/>
      </right>
      <top/>
      <bottom/>
      <diagonal/>
    </border>
    <border>
      <left style="thin">
        <color theme="2"/>
      </left>
      <right style="medium">
        <color indexed="64"/>
      </right>
      <top style="thin">
        <color theme="2"/>
      </top>
      <bottom style="thin">
        <color theme="2"/>
      </bottom>
      <diagonal/>
    </border>
    <border>
      <left/>
      <right style="medium">
        <color indexed="64"/>
      </right>
      <top/>
      <bottom style="thin">
        <color theme="2"/>
      </bottom>
      <diagonal/>
    </border>
    <border>
      <left/>
      <right style="medium">
        <color indexed="64"/>
      </right>
      <top style="thin">
        <color theme="2"/>
      </top>
      <bottom style="thin">
        <color theme="2"/>
      </bottom>
      <diagonal/>
    </border>
    <border>
      <left/>
      <right style="medium">
        <color indexed="64"/>
      </right>
      <top/>
      <bottom/>
      <diagonal/>
    </border>
    <border>
      <left/>
      <right style="medium">
        <color indexed="64"/>
      </right>
      <top style="thin">
        <color theme="2"/>
      </top>
      <bottom/>
      <diagonal/>
    </border>
    <border>
      <left style="medium">
        <color indexed="64"/>
      </left>
      <right style="thin">
        <color theme="2"/>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theme="2"/>
      </right>
      <top/>
      <bottom/>
      <diagonal/>
    </border>
    <border>
      <left/>
      <right style="medium">
        <color indexed="64"/>
      </right>
      <top style="thin">
        <color theme="2"/>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theme="2"/>
      </right>
      <top style="medium">
        <color indexed="64"/>
      </top>
      <bottom style="medium">
        <color indexed="64"/>
      </bottom>
      <diagonal/>
    </border>
    <border>
      <left/>
      <right style="thin">
        <color theme="2"/>
      </right>
      <top style="medium">
        <color indexed="64"/>
      </top>
      <bottom/>
      <diagonal/>
    </border>
    <border>
      <left/>
      <right style="thin">
        <color theme="2"/>
      </right>
      <top/>
      <bottom style="medium">
        <color indexed="64"/>
      </bottom>
      <diagonal/>
    </border>
    <border>
      <left style="thin">
        <color theme="2"/>
      </left>
      <right/>
      <top style="thin">
        <color theme="2"/>
      </top>
      <bottom style="medium">
        <color indexed="64"/>
      </bottom>
      <diagonal/>
    </border>
    <border>
      <left style="thin">
        <color theme="2"/>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2"/>
      </left>
      <right/>
      <top style="medium">
        <color indexed="64"/>
      </top>
      <bottom style="thin">
        <color theme="2"/>
      </bottom>
      <diagonal/>
    </border>
    <border>
      <left/>
      <right/>
      <top style="medium">
        <color indexed="64"/>
      </top>
      <bottom style="thin">
        <color theme="2"/>
      </bottom>
      <diagonal/>
    </border>
    <border>
      <left/>
      <right style="medium">
        <color indexed="64"/>
      </right>
      <top style="medium">
        <color indexed="64"/>
      </top>
      <bottom style="thin">
        <color theme="2"/>
      </bottom>
      <diagonal/>
    </border>
    <border>
      <left style="thin">
        <color theme="2"/>
      </left>
      <right style="medium">
        <color indexed="64"/>
      </right>
      <top style="thin">
        <color theme="2"/>
      </top>
      <bottom style="medium">
        <color indexed="64"/>
      </bottom>
      <diagonal/>
    </border>
    <border>
      <left style="medium">
        <color indexed="64"/>
      </left>
      <right style="thin">
        <color indexed="64"/>
      </right>
      <top style="medium">
        <color indexed="64"/>
      </top>
      <bottom style="medium">
        <color indexed="64"/>
      </bottom>
      <diagonal/>
    </border>
    <border>
      <left style="thin">
        <color theme="2"/>
      </left>
      <right style="thin">
        <color theme="2"/>
      </right>
      <top style="thin">
        <color theme="2"/>
      </top>
      <bottom style="thin">
        <color theme="2"/>
      </bottom>
      <diagonal/>
    </border>
    <border>
      <left style="medium">
        <color indexed="64"/>
      </left>
      <right style="thin">
        <color theme="2"/>
      </right>
      <top style="thin">
        <color theme="2"/>
      </top>
      <bottom style="thin">
        <color theme="2"/>
      </bottom>
      <diagonal/>
    </border>
    <border>
      <left style="medium">
        <color indexed="64"/>
      </left>
      <right style="thin">
        <color theme="2"/>
      </right>
      <top style="thin">
        <color theme="2"/>
      </top>
      <bottom style="medium">
        <color indexed="64"/>
      </bottom>
      <diagonal/>
    </border>
    <border>
      <left style="thin">
        <color theme="2"/>
      </left>
      <right style="thin">
        <color theme="2"/>
      </right>
      <top style="thin">
        <color theme="2"/>
      </top>
      <bottom style="medium">
        <color indexed="64"/>
      </bottom>
      <diagonal/>
    </border>
    <border>
      <left style="medium">
        <color indexed="64"/>
      </left>
      <right style="thin">
        <color theme="2"/>
      </right>
      <top/>
      <bottom style="thin">
        <color theme="2"/>
      </bottom>
      <diagonal/>
    </border>
    <border>
      <left style="thin">
        <color theme="2"/>
      </left>
      <right style="thin">
        <color theme="2"/>
      </right>
      <top/>
      <bottom style="thin">
        <color theme="2"/>
      </bottom>
      <diagonal/>
    </border>
    <border>
      <left style="thin">
        <color theme="2"/>
      </left>
      <right style="medium">
        <color indexed="64"/>
      </right>
      <top/>
      <bottom style="thin">
        <color theme="2"/>
      </bottom>
      <diagonal/>
    </border>
    <border>
      <left style="thin">
        <color theme="2"/>
      </left>
      <right style="thin">
        <color theme="2"/>
      </right>
      <top style="medium">
        <color indexed="64"/>
      </top>
      <bottom style="medium">
        <color indexed="64"/>
      </bottom>
      <diagonal/>
    </border>
    <border>
      <left/>
      <right style="thin">
        <color theme="2"/>
      </right>
      <top/>
      <bottom style="thin">
        <color theme="2"/>
      </bottom>
      <diagonal/>
    </border>
    <border>
      <left/>
      <right style="thin">
        <color theme="2"/>
      </right>
      <top style="thin">
        <color theme="2"/>
      </top>
      <bottom style="thin">
        <color theme="2"/>
      </bottom>
      <diagonal/>
    </border>
    <border>
      <left/>
      <right style="thin">
        <color theme="2"/>
      </right>
      <top style="thin">
        <color theme="2"/>
      </top>
      <bottom style="medium">
        <color indexed="64"/>
      </bottom>
      <diagonal/>
    </border>
    <border>
      <left style="medium">
        <color indexed="64"/>
      </left>
      <right style="medium">
        <color indexed="64"/>
      </right>
      <top/>
      <bottom style="thin">
        <color theme="2"/>
      </bottom>
      <diagonal/>
    </border>
    <border>
      <left style="medium">
        <color indexed="64"/>
      </left>
      <right style="medium">
        <color indexed="64"/>
      </right>
      <top style="thin">
        <color theme="2"/>
      </top>
      <bottom style="thin">
        <color theme="2"/>
      </bottom>
      <diagonal/>
    </border>
    <border>
      <left style="medium">
        <color indexed="64"/>
      </left>
      <right style="medium">
        <color indexed="64"/>
      </right>
      <top style="thin">
        <color theme="2"/>
      </top>
      <bottom style="medium">
        <color indexed="64"/>
      </bottom>
      <diagonal/>
    </border>
    <border>
      <left style="thin">
        <color indexed="64"/>
      </left>
      <right/>
      <top style="medium">
        <color indexed="64"/>
      </top>
      <bottom style="medium">
        <color indexed="64"/>
      </bottom>
      <diagonal/>
    </border>
    <border>
      <left style="medium">
        <color indexed="64"/>
      </left>
      <right style="thin">
        <color theme="2"/>
      </right>
      <top style="medium">
        <color indexed="64"/>
      </top>
      <bottom style="thin">
        <color theme="2"/>
      </bottom>
      <diagonal/>
    </border>
    <border>
      <left style="thin">
        <color theme="2"/>
      </left>
      <right/>
      <top style="thin">
        <color theme="2"/>
      </top>
      <bottom style="thin">
        <color theme="2"/>
      </bottom>
      <diagonal/>
    </border>
    <border>
      <left style="thin">
        <color theme="2"/>
      </left>
      <right style="thin">
        <color theme="2"/>
      </right>
      <top style="medium">
        <color indexed="64"/>
      </top>
      <bottom/>
      <diagonal/>
    </border>
    <border>
      <left style="thin">
        <color theme="2"/>
      </left>
      <right style="medium">
        <color indexed="64"/>
      </right>
      <top style="medium">
        <color indexed="64"/>
      </top>
      <bottom/>
      <diagonal/>
    </border>
    <border>
      <left style="thin">
        <color theme="2"/>
      </left>
      <right style="thin">
        <color theme="2"/>
      </right>
      <top style="medium">
        <color indexed="64"/>
      </top>
      <bottom style="thin">
        <color theme="2"/>
      </bottom>
      <diagonal/>
    </border>
    <border>
      <left style="thin">
        <color theme="2"/>
      </left>
      <right style="medium">
        <color indexed="64"/>
      </right>
      <top style="medium">
        <color indexed="64"/>
      </top>
      <bottom style="thin">
        <color theme="2"/>
      </bottom>
      <diagonal/>
    </border>
    <border>
      <left style="thin">
        <color theme="2"/>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theme="2"/>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theme="2"/>
      </left>
      <right style="thin">
        <color theme="2"/>
      </right>
      <top/>
      <bottom style="medium">
        <color indexed="64"/>
      </bottom>
      <diagonal/>
    </border>
    <border>
      <left/>
      <right/>
      <top/>
      <bottom style="thin">
        <color theme="0" tint="-0.14996795556505021"/>
      </bottom>
      <diagonal/>
    </border>
    <border>
      <left/>
      <right style="medium">
        <color indexed="64"/>
      </right>
      <top style="medium">
        <color indexed="64"/>
      </top>
      <bottom style="thin">
        <color theme="0" tint="-0.1499679555650502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theme="2"/>
      </top>
      <bottom style="thin">
        <color theme="2"/>
      </bottom>
      <diagonal/>
    </border>
    <border>
      <left style="medium">
        <color indexed="64"/>
      </left>
      <right/>
      <top/>
      <bottom style="thin">
        <color theme="2"/>
      </bottom>
      <diagonal/>
    </border>
    <border>
      <left/>
      <right/>
      <top style="thin">
        <color theme="2"/>
      </top>
      <bottom style="thin">
        <color theme="2"/>
      </bottom>
      <diagonal/>
    </border>
    <border>
      <left style="thin">
        <color theme="2"/>
      </left>
      <right style="medium">
        <color theme="3" tint="4.9989318521683403E-2"/>
      </right>
      <top style="medium">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bottom style="thin">
        <color theme="2"/>
      </bottom>
      <diagonal/>
    </border>
    <border>
      <left style="thick">
        <color indexed="64"/>
      </left>
      <right style="medium">
        <color indexed="64"/>
      </right>
      <top style="thin">
        <color theme="2"/>
      </top>
      <bottom style="thin">
        <color theme="2"/>
      </bottom>
      <diagonal/>
    </border>
    <border>
      <left style="thick">
        <color indexed="64"/>
      </left>
      <right style="medium">
        <color indexed="64"/>
      </right>
      <top style="thin">
        <color theme="2"/>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s>
  <cellStyleXfs count="5">
    <xf numFmtId="0" fontId="0" fillId="0" borderId="0"/>
    <xf numFmtId="0" fontId="4" fillId="0" borderId="0" applyNumberFormat="0" applyFill="0" applyBorder="0" applyAlignment="0" applyProtection="0">
      <alignment vertical="top"/>
      <protection locked="0"/>
    </xf>
    <xf numFmtId="0" fontId="3" fillId="0" borderId="0"/>
    <xf numFmtId="43" fontId="25" fillId="0" borderId="0" applyFont="0" applyFill="0" applyBorder="0" applyAlignment="0" applyProtection="0"/>
    <xf numFmtId="9" fontId="25" fillId="0" borderId="0" applyFont="0" applyFill="0" applyBorder="0" applyAlignment="0" applyProtection="0"/>
  </cellStyleXfs>
  <cellXfs count="587">
    <xf numFmtId="0" fontId="0" fillId="0" borderId="0" xfId="0"/>
    <xf numFmtId="16" fontId="1" fillId="0" borderId="0" xfId="0" applyNumberFormat="1" applyFont="1"/>
    <xf numFmtId="0" fontId="2" fillId="0" borderId="0" xfId="0" applyFont="1"/>
    <xf numFmtId="0" fontId="0" fillId="0" borderId="0" xfId="0" applyAlignment="1">
      <alignment vertical="top"/>
    </xf>
    <xf numFmtId="0" fontId="3" fillId="0" borderId="0" xfId="0" applyFont="1"/>
    <xf numFmtId="0" fontId="6" fillId="0" borderId="0" xfId="0" applyFont="1" applyProtection="1"/>
    <xf numFmtId="0" fontId="8" fillId="0" borderId="0" xfId="0" applyFont="1" applyAlignment="1" applyProtection="1">
      <alignment wrapText="1"/>
    </xf>
    <xf numFmtId="0" fontId="6" fillId="0" borderId="0" xfId="0" applyFont="1" applyAlignment="1" applyProtection="1"/>
    <xf numFmtId="16" fontId="6" fillId="0" borderId="0" xfId="0" quotePrefix="1" applyNumberFormat="1" applyFont="1" applyAlignment="1" applyProtection="1"/>
    <xf numFmtId="0" fontId="6" fillId="0" borderId="0" xfId="0" quotePrefix="1" applyFont="1" applyProtection="1"/>
    <xf numFmtId="0" fontId="6" fillId="0" borderId="0" xfId="0" applyFont="1" applyFill="1" applyProtection="1"/>
    <xf numFmtId="0" fontId="6" fillId="0" borderId="0" xfId="0" applyFont="1" applyFill="1" applyBorder="1" applyAlignment="1">
      <alignment horizontal="right" vertical="center"/>
    </xf>
    <xf numFmtId="0" fontId="8" fillId="0" borderId="0" xfId="0" applyFont="1" applyBorder="1" applyProtection="1"/>
    <xf numFmtId="0" fontId="6" fillId="0" borderId="0" xfId="0" applyFont="1" applyBorder="1" applyProtection="1"/>
    <xf numFmtId="0" fontId="6" fillId="0" borderId="0" xfId="0" applyFont="1" applyFill="1" applyBorder="1" applyAlignment="1" applyProtection="1">
      <protection locked="0"/>
    </xf>
    <xf numFmtId="0" fontId="6" fillId="0" borderId="2" xfId="0" applyFont="1" applyFill="1" applyBorder="1" applyProtection="1">
      <protection locked="0"/>
    </xf>
    <xf numFmtId="0" fontId="6" fillId="0" borderId="1" xfId="0" applyFont="1" applyFill="1" applyBorder="1" applyProtection="1">
      <protection locked="0"/>
    </xf>
    <xf numFmtId="164" fontId="6" fillId="4" borderId="3" xfId="0" applyNumberFormat="1" applyFont="1" applyFill="1" applyBorder="1" applyAlignment="1" applyProtection="1">
      <alignment horizontal="left"/>
      <protection locked="0"/>
    </xf>
    <xf numFmtId="0" fontId="6" fillId="0" borderId="4" xfId="0" applyFont="1" applyFill="1" applyBorder="1" applyProtection="1">
      <protection locked="0"/>
    </xf>
    <xf numFmtId="0" fontId="6" fillId="4" borderId="5" xfId="0" applyFont="1" applyFill="1" applyBorder="1" applyAlignment="1" applyProtection="1">
      <alignment horizontal="left"/>
      <protection locked="0"/>
    </xf>
    <xf numFmtId="0" fontId="6" fillId="4" borderId="6" xfId="0" applyFont="1" applyFill="1" applyBorder="1" applyAlignment="1" applyProtection="1">
      <alignment horizontal="left"/>
      <protection locked="0"/>
    </xf>
    <xf numFmtId="0" fontId="6" fillId="4" borderId="7" xfId="0" applyFont="1" applyFill="1" applyBorder="1" applyAlignment="1" applyProtection="1">
      <alignment horizontal="left"/>
      <protection locked="0"/>
    </xf>
    <xf numFmtId="0" fontId="6" fillId="0" borderId="8" xfId="0" applyFont="1" applyFill="1" applyBorder="1" applyProtection="1">
      <protection locked="0"/>
    </xf>
    <xf numFmtId="0" fontId="6" fillId="0" borderId="10" xfId="0" applyFont="1" applyFill="1" applyBorder="1" applyProtection="1">
      <protection locked="0"/>
    </xf>
    <xf numFmtId="0" fontId="6" fillId="0" borderId="13" xfId="0" applyFont="1" applyFill="1" applyBorder="1" applyAlignment="1" applyProtection="1">
      <alignment horizontal="left"/>
      <protection locked="0"/>
    </xf>
    <xf numFmtId="0" fontId="6" fillId="4" borderId="9" xfId="0" applyFont="1" applyFill="1" applyBorder="1" applyAlignment="1" applyProtection="1">
      <alignment horizontal="left"/>
      <protection locked="0"/>
    </xf>
    <xf numFmtId="0" fontId="6" fillId="4" borderId="8" xfId="0" applyFont="1" applyFill="1" applyBorder="1" applyAlignment="1" applyProtection="1">
      <alignment horizontal="left"/>
      <protection locked="0"/>
    </xf>
    <xf numFmtId="0" fontId="6" fillId="4" borderId="14" xfId="0" applyFont="1" applyFill="1" applyBorder="1" applyAlignment="1" applyProtection="1">
      <alignment horizontal="left"/>
      <protection locked="0"/>
    </xf>
    <xf numFmtId="49" fontId="6" fillId="4" borderId="8" xfId="0" applyNumberFormat="1" applyFont="1" applyFill="1" applyBorder="1" applyAlignment="1" applyProtection="1">
      <alignment horizontal="left"/>
      <protection locked="0"/>
    </xf>
    <xf numFmtId="14" fontId="6" fillId="0" borderId="15" xfId="0" applyNumberFormat="1" applyFont="1" applyFill="1" applyBorder="1" applyAlignment="1">
      <alignment vertical="center"/>
    </xf>
    <xf numFmtId="0" fontId="6" fillId="0" borderId="8" xfId="0" applyFont="1" applyFill="1" applyBorder="1" applyAlignment="1">
      <alignment horizontal="right" vertical="center"/>
    </xf>
    <xf numFmtId="0" fontId="6" fillId="0" borderId="15" xfId="0" applyFont="1" applyFill="1" applyBorder="1" applyAlignment="1">
      <alignment vertical="center"/>
    </xf>
    <xf numFmtId="0" fontId="6" fillId="0" borderId="16" xfId="0" applyFont="1" applyFill="1" applyBorder="1" applyAlignment="1">
      <alignment vertical="center"/>
    </xf>
    <xf numFmtId="0" fontId="6" fillId="0" borderId="11" xfId="0" applyFont="1" applyFill="1" applyBorder="1" applyAlignment="1">
      <alignment horizontal="right" vertical="center"/>
    </xf>
    <xf numFmtId="0" fontId="6" fillId="0" borderId="12" xfId="0" applyFont="1" applyFill="1" applyBorder="1" applyAlignment="1">
      <alignment horizontal="right" vertical="center"/>
    </xf>
    <xf numFmtId="0" fontId="6" fillId="0" borderId="3" xfId="0" applyFont="1" applyFill="1" applyBorder="1" applyAlignment="1" applyProtection="1">
      <alignment horizontal="left"/>
      <protection locked="0"/>
    </xf>
    <xf numFmtId="0" fontId="6" fillId="0" borderId="15" xfId="0" applyFont="1" applyFill="1" applyBorder="1" applyProtection="1">
      <protection locked="0"/>
    </xf>
    <xf numFmtId="0" fontId="6" fillId="0" borderId="15" xfId="0" applyFont="1" applyFill="1" applyBorder="1" applyAlignment="1" applyProtection="1">
      <alignment horizontal="left"/>
      <protection locked="0"/>
    </xf>
    <xf numFmtId="0" fontId="6" fillId="0" borderId="16" xfId="0" applyFont="1" applyFill="1" applyBorder="1" applyAlignment="1" applyProtection="1">
      <alignment horizontal="left"/>
      <protection locked="0"/>
    </xf>
    <xf numFmtId="0" fontId="6" fillId="0" borderId="11" xfId="0" applyFont="1" applyFill="1" applyBorder="1" applyAlignment="1" applyProtection="1">
      <protection locked="0"/>
    </xf>
    <xf numFmtId="0" fontId="6" fillId="2" borderId="0" xfId="0" applyFont="1" applyFill="1" applyBorder="1" applyProtection="1"/>
    <xf numFmtId="0" fontId="7" fillId="0" borderId="0" xfId="0" applyFont="1"/>
    <xf numFmtId="0" fontId="9" fillId="0" borderId="0" xfId="2" applyFont="1" applyAlignment="1">
      <alignment wrapText="1"/>
    </xf>
    <xf numFmtId="0" fontId="10" fillId="0" borderId="0" xfId="1" applyFont="1" applyAlignment="1" applyProtection="1">
      <alignment horizontal="left" vertical="top" wrapText="1"/>
    </xf>
    <xf numFmtId="0" fontId="9" fillId="0" borderId="0" xfId="0" applyFont="1" applyAlignment="1">
      <alignment horizontal="left" vertical="top" wrapText="1"/>
    </xf>
    <xf numFmtId="0" fontId="9" fillId="0" borderId="0" xfId="0" applyFont="1" applyAlignment="1">
      <alignment wrapText="1"/>
    </xf>
    <xf numFmtId="0" fontId="13" fillId="0" borderId="0" xfId="0" applyFont="1"/>
    <xf numFmtId="0" fontId="9" fillId="0" borderId="0" xfId="0" applyFont="1"/>
    <xf numFmtId="0" fontId="5" fillId="0" borderId="0" xfId="0" applyFont="1"/>
    <xf numFmtId="0" fontId="7" fillId="0" borderId="0" xfId="0" applyFont="1" applyAlignment="1"/>
    <xf numFmtId="16" fontId="9" fillId="0" borderId="0" xfId="0" applyNumberFormat="1" applyFont="1"/>
    <xf numFmtId="16" fontId="9" fillId="0" borderId="0" xfId="0" applyNumberFormat="1" applyFont="1" applyAlignment="1">
      <alignment vertical="top"/>
    </xf>
    <xf numFmtId="16" fontId="17" fillId="0" borderId="0" xfId="0" applyNumberFormat="1" applyFont="1" applyAlignment="1">
      <alignment horizontal="left" vertical="top" indent="1"/>
    </xf>
    <xf numFmtId="0" fontId="16" fillId="0" borderId="0" xfId="0" applyFont="1" applyFill="1"/>
    <xf numFmtId="0" fontId="6" fillId="0" borderId="0" xfId="2" applyFont="1" applyAlignment="1">
      <alignment wrapText="1"/>
    </xf>
    <xf numFmtId="0" fontId="6" fillId="2" borderId="18" xfId="0" applyFont="1" applyFill="1" applyBorder="1" applyProtection="1"/>
    <xf numFmtId="0" fontId="8" fillId="2" borderId="19" xfId="0" applyFont="1" applyFill="1" applyBorder="1" applyAlignment="1" applyProtection="1">
      <alignment horizontal="right"/>
    </xf>
    <xf numFmtId="0" fontId="6" fillId="0" borderId="0" xfId="0" applyFont="1" applyBorder="1" applyAlignment="1" applyProtection="1">
      <alignment horizontal="center"/>
    </xf>
    <xf numFmtId="0" fontId="6" fillId="2" borderId="17" xfId="0" applyFont="1" applyFill="1" applyBorder="1" applyProtection="1"/>
    <xf numFmtId="0" fontId="6" fillId="2" borderId="15" xfId="0" applyFont="1" applyFill="1" applyBorder="1" applyProtection="1"/>
    <xf numFmtId="0" fontId="6" fillId="2" borderId="0" xfId="0" applyFont="1" applyFill="1" applyBorder="1" applyAlignment="1" applyProtection="1">
      <alignment horizontal="right"/>
    </xf>
    <xf numFmtId="0" fontId="6" fillId="0" borderId="0" xfId="0" applyFont="1" applyAlignment="1" applyProtection="1">
      <alignment horizontal="center"/>
    </xf>
    <xf numFmtId="0" fontId="6" fillId="0" borderId="0" xfId="0" applyFont="1" applyFill="1" applyBorder="1" applyProtection="1"/>
    <xf numFmtId="0" fontId="6" fillId="2" borderId="18" xfId="0" applyFont="1" applyFill="1" applyBorder="1" applyAlignment="1" applyProtection="1">
      <alignment horizontal="center"/>
    </xf>
    <xf numFmtId="0" fontId="6" fillId="2" borderId="0" xfId="0" applyFont="1" applyFill="1" applyBorder="1" applyAlignment="1" applyProtection="1">
      <alignment horizontal="center"/>
    </xf>
    <xf numFmtId="16" fontId="8" fillId="2" borderId="8" xfId="0" applyNumberFormat="1" applyFont="1" applyFill="1" applyBorder="1" applyAlignment="1" applyProtection="1">
      <alignment horizontal="right"/>
    </xf>
    <xf numFmtId="0" fontId="6" fillId="0" borderId="0" xfId="0" applyFont="1" applyFill="1" applyBorder="1" applyAlignment="1" applyProtection="1">
      <alignment vertical="center"/>
    </xf>
    <xf numFmtId="3" fontId="6" fillId="0" borderId="0" xfId="0" applyNumberFormat="1" applyFont="1" applyFill="1" applyBorder="1" applyAlignment="1" applyProtection="1">
      <alignment horizontal="left" vertical="center" indent="1"/>
    </xf>
    <xf numFmtId="9" fontId="6" fillId="0" borderId="0" xfId="0" applyNumberFormat="1" applyFont="1" applyFill="1" applyBorder="1" applyAlignment="1" applyProtection="1">
      <alignment horizontal="left" vertical="center" indent="1"/>
      <protection locked="0"/>
    </xf>
    <xf numFmtId="3" fontId="6" fillId="0" borderId="0" xfId="0" applyNumberFormat="1" applyFont="1" applyFill="1" applyBorder="1" applyAlignment="1" applyProtection="1">
      <alignment horizontal="right"/>
      <protection locked="0"/>
    </xf>
    <xf numFmtId="0" fontId="6" fillId="0" borderId="0" xfId="0" applyFont="1" applyFill="1" applyBorder="1" applyAlignment="1" applyProtection="1">
      <alignment horizontal="right" vertical="center" indent="1"/>
    </xf>
    <xf numFmtId="3" fontId="6" fillId="3" borderId="19" xfId="0" applyNumberFormat="1" applyFont="1" applyFill="1" applyBorder="1" applyAlignment="1" applyProtection="1">
      <alignment horizontal="left" vertical="center" indent="1"/>
    </xf>
    <xf numFmtId="9" fontId="6" fillId="4" borderId="9" xfId="0" applyNumberFormat="1" applyFont="1" applyFill="1" applyBorder="1" applyAlignment="1" applyProtection="1">
      <alignment horizontal="left" vertical="center" indent="1"/>
      <protection locked="0"/>
    </xf>
    <xf numFmtId="3" fontId="6" fillId="3" borderId="14" xfId="0" applyNumberFormat="1" applyFont="1" applyFill="1" applyBorder="1" applyAlignment="1" applyProtection="1">
      <alignment horizontal="left" vertical="center" indent="1"/>
    </xf>
    <xf numFmtId="0" fontId="6" fillId="0" borderId="21" xfId="0" applyFont="1" applyFill="1" applyBorder="1" applyAlignment="1" applyProtection="1">
      <alignment vertical="center"/>
    </xf>
    <xf numFmtId="0" fontId="6" fillId="0" borderId="13" xfId="0" applyFont="1" applyFill="1" applyBorder="1" applyAlignment="1" applyProtection="1">
      <alignment vertical="center"/>
    </xf>
    <xf numFmtId="0" fontId="6" fillId="0" borderId="22" xfId="0" applyFont="1" applyFill="1" applyBorder="1" applyAlignment="1" applyProtection="1">
      <alignment vertical="center"/>
    </xf>
    <xf numFmtId="3" fontId="6" fillId="3" borderId="5" xfId="0" applyNumberFormat="1" applyFont="1" applyFill="1" applyBorder="1" applyAlignment="1" applyProtection="1">
      <alignment horizontal="left" vertical="center" indent="1"/>
    </xf>
    <xf numFmtId="3" fontId="6" fillId="0" borderId="0" xfId="0" applyNumberFormat="1" applyFont="1" applyBorder="1" applyAlignment="1" applyProtection="1">
      <alignment horizontal="right"/>
    </xf>
    <xf numFmtId="0" fontId="6" fillId="0" borderId="2" xfId="0" applyFont="1" applyFill="1" applyBorder="1" applyAlignment="1" applyProtection="1">
      <alignment vertical="center" wrapText="1"/>
    </xf>
    <xf numFmtId="0" fontId="6" fillId="0" borderId="1" xfId="0" applyFont="1" applyFill="1" applyBorder="1" applyAlignment="1" applyProtection="1">
      <alignment vertical="center" wrapText="1"/>
    </xf>
    <xf numFmtId="3" fontId="6" fillId="0" borderId="0" xfId="0" applyNumberFormat="1" applyFont="1" applyBorder="1" applyProtection="1"/>
    <xf numFmtId="0" fontId="6" fillId="0" borderId="17" xfId="0" applyFont="1" applyFill="1" applyBorder="1" applyAlignment="1" applyProtection="1"/>
    <xf numFmtId="0" fontId="6" fillId="0" borderId="18" xfId="0" applyFont="1" applyFill="1" applyBorder="1" applyAlignment="1" applyProtection="1"/>
    <xf numFmtId="3" fontId="6" fillId="3" borderId="19" xfId="0" applyNumberFormat="1" applyFont="1" applyFill="1" applyBorder="1" applyAlignment="1" applyProtection="1">
      <alignment horizontal="right"/>
    </xf>
    <xf numFmtId="0" fontId="6" fillId="0" borderId="16" xfId="0" applyFont="1" applyFill="1" applyBorder="1" applyAlignment="1" applyProtection="1"/>
    <xf numFmtId="0" fontId="6" fillId="0" borderId="11" xfId="0" applyFont="1" applyFill="1" applyBorder="1" applyAlignment="1" applyProtection="1"/>
    <xf numFmtId="3" fontId="6" fillId="3" borderId="12" xfId="0" applyNumberFormat="1" applyFont="1" applyFill="1" applyBorder="1" applyAlignment="1" applyProtection="1">
      <alignment horizontal="right"/>
    </xf>
    <xf numFmtId="0" fontId="6" fillId="0" borderId="16" xfId="0" applyFont="1" applyFill="1" applyBorder="1" applyAlignment="1" applyProtection="1">
      <alignment horizontal="center" wrapText="1"/>
    </xf>
    <xf numFmtId="0" fontId="6" fillId="0" borderId="11" xfId="0" applyFont="1" applyFill="1" applyBorder="1" applyProtection="1"/>
    <xf numFmtId="0" fontId="6" fillId="0" borderId="11" xfId="0" applyFont="1" applyFill="1" applyBorder="1" applyAlignment="1" applyProtection="1">
      <alignment horizontal="center" wrapText="1"/>
    </xf>
    <xf numFmtId="0" fontId="6" fillId="0" borderId="11" xfId="0" applyFont="1" applyFill="1" applyBorder="1" applyAlignment="1" applyProtection="1">
      <alignment wrapText="1"/>
    </xf>
    <xf numFmtId="0" fontId="6" fillId="0" borderId="12" xfId="0" applyFont="1" applyFill="1" applyBorder="1" applyAlignment="1" applyProtection="1"/>
    <xf numFmtId="0" fontId="6" fillId="0" borderId="0" xfId="0" applyFont="1" applyFill="1" applyBorder="1" applyAlignment="1" applyProtection="1">
      <alignment vertical="center" wrapText="1"/>
    </xf>
    <xf numFmtId="0" fontId="6" fillId="5" borderId="25" xfId="0" applyFont="1" applyFill="1" applyBorder="1" applyAlignment="1" applyProtection="1">
      <alignment horizontal="center" vertical="center" wrapText="1"/>
    </xf>
    <xf numFmtId="0" fontId="6" fillId="0" borderId="18" xfId="0" applyFont="1" applyFill="1" applyBorder="1" applyAlignment="1" applyProtection="1">
      <alignment horizontal="left"/>
      <protection locked="0"/>
    </xf>
    <xf numFmtId="3" fontId="6" fillId="0" borderId="18" xfId="0" applyNumberFormat="1" applyFont="1" applyFill="1" applyBorder="1" applyAlignment="1" applyProtection="1">
      <alignment horizontal="right"/>
      <protection locked="0"/>
    </xf>
    <xf numFmtId="0" fontId="6" fillId="0" borderId="19" xfId="0" applyFont="1" applyFill="1" applyBorder="1" applyAlignment="1" applyProtection="1">
      <alignment horizontal="left"/>
      <protection locked="0"/>
    </xf>
    <xf numFmtId="0" fontId="6" fillId="0" borderId="15" xfId="0" applyFont="1" applyFill="1" applyBorder="1" applyAlignment="1" applyProtection="1">
      <alignment horizontal="center"/>
      <protection locked="0"/>
    </xf>
    <xf numFmtId="0" fontId="6" fillId="0" borderId="17" xfId="0" applyFont="1" applyFill="1" applyBorder="1" applyProtection="1"/>
    <xf numFmtId="0" fontId="6" fillId="0" borderId="18" xfId="0" applyFont="1" applyFill="1" applyBorder="1" applyProtection="1"/>
    <xf numFmtId="0" fontId="6" fillId="0" borderId="18" xfId="0" applyFont="1" applyFill="1" applyBorder="1" applyAlignment="1" applyProtection="1">
      <alignment horizontal="center"/>
    </xf>
    <xf numFmtId="0" fontId="8" fillId="0" borderId="19" xfId="0" applyFont="1" applyFill="1" applyBorder="1" applyAlignment="1" applyProtection="1">
      <alignment horizontal="right"/>
    </xf>
    <xf numFmtId="0" fontId="6" fillId="0" borderId="15" xfId="0" applyFont="1" applyFill="1" applyBorder="1" applyProtection="1"/>
    <xf numFmtId="0" fontId="6" fillId="0" borderId="0" xfId="0" applyFont="1" applyFill="1" applyBorder="1" applyAlignment="1" applyProtection="1">
      <alignment horizontal="center"/>
    </xf>
    <xf numFmtId="0" fontId="6" fillId="0" borderId="0" xfId="0" applyFont="1" applyFill="1" applyBorder="1" applyAlignment="1" applyProtection="1">
      <alignment horizontal="right"/>
    </xf>
    <xf numFmtId="16" fontId="8" fillId="0" borderId="8" xfId="0" applyNumberFormat="1" applyFont="1" applyFill="1" applyBorder="1" applyAlignment="1" applyProtection="1">
      <alignment horizontal="right"/>
    </xf>
    <xf numFmtId="0" fontId="8" fillId="0" borderId="0" xfId="0" applyFont="1" applyProtection="1"/>
    <xf numFmtId="0" fontId="6" fillId="0" borderId="0" xfId="0" applyFont="1" applyAlignment="1" applyProtection="1">
      <alignment horizontal="center" wrapText="1"/>
    </xf>
    <xf numFmtId="0" fontId="8" fillId="0" borderId="0" xfId="0" applyFont="1" applyBorder="1" applyAlignment="1" applyProtection="1">
      <alignment wrapText="1"/>
    </xf>
    <xf numFmtId="0" fontId="6" fillId="0" borderId="0" xfId="0" applyFont="1" applyFill="1" applyBorder="1" applyAlignment="1" applyProtection="1">
      <alignment horizontal="center" vertical="center" wrapText="1"/>
    </xf>
    <xf numFmtId="3" fontId="6" fillId="3" borderId="29" xfId="0" applyNumberFormat="1" applyFont="1" applyFill="1" applyBorder="1" applyAlignment="1" applyProtection="1">
      <alignment horizontal="right"/>
    </xf>
    <xf numFmtId="0" fontId="6" fillId="0" borderId="1" xfId="0" applyFont="1" applyFill="1" applyBorder="1" applyAlignment="1" applyProtection="1">
      <alignment horizontal="center"/>
    </xf>
    <xf numFmtId="0" fontId="6" fillId="0" borderId="3" xfId="0" applyFont="1" applyFill="1" applyBorder="1" applyAlignment="1" applyProtection="1">
      <alignment horizontal="center"/>
    </xf>
    <xf numFmtId="3" fontId="6" fillId="0" borderId="15" xfId="0" applyNumberFormat="1" applyFont="1" applyFill="1" applyBorder="1" applyAlignment="1" applyProtection="1">
      <alignment horizontal="right"/>
      <protection locked="0"/>
    </xf>
    <xf numFmtId="49" fontId="6" fillId="0" borderId="0" xfId="0" applyNumberFormat="1" applyFont="1" applyFill="1" applyBorder="1" applyAlignment="1" applyProtection="1">
      <alignment wrapText="1"/>
      <protection locked="0"/>
    </xf>
    <xf numFmtId="49" fontId="6" fillId="4" borderId="31" xfId="0" applyNumberFormat="1" applyFont="1" applyFill="1" applyBorder="1" applyAlignment="1" applyProtection="1">
      <alignment horizontal="left"/>
      <protection locked="0"/>
    </xf>
    <xf numFmtId="49" fontId="6" fillId="4" borderId="34" xfId="0" applyNumberFormat="1" applyFont="1" applyFill="1" applyBorder="1" applyAlignment="1" applyProtection="1">
      <alignment horizontal="left"/>
      <protection locked="0"/>
    </xf>
    <xf numFmtId="49" fontId="6" fillId="4" borderId="5" xfId="0" applyNumberFormat="1" applyFont="1" applyFill="1" applyBorder="1" applyAlignment="1" applyProtection="1">
      <alignment horizontal="left"/>
      <protection locked="0"/>
    </xf>
    <xf numFmtId="49" fontId="6" fillId="4" borderId="29" xfId="0" applyNumberFormat="1" applyFont="1" applyFill="1" applyBorder="1" applyAlignment="1" applyProtection="1">
      <alignment horizontal="left"/>
      <protection locked="0"/>
    </xf>
    <xf numFmtId="49" fontId="6" fillId="4" borderId="36" xfId="0" applyNumberFormat="1" applyFont="1" applyFill="1" applyBorder="1" applyAlignment="1" applyProtection="1">
      <alignment horizontal="left"/>
      <protection locked="0"/>
    </xf>
    <xf numFmtId="49" fontId="6" fillId="4" borderId="37" xfId="0" applyNumberFormat="1" applyFont="1" applyFill="1" applyBorder="1" applyAlignment="1" applyProtection="1">
      <alignment horizontal="left"/>
      <protection locked="0"/>
    </xf>
    <xf numFmtId="49" fontId="6" fillId="4" borderId="39" xfId="0" applyNumberFormat="1" applyFont="1" applyFill="1" applyBorder="1" applyAlignment="1" applyProtection="1">
      <alignment horizontal="left"/>
      <protection locked="0"/>
    </xf>
    <xf numFmtId="49" fontId="6" fillId="4" borderId="40" xfId="0" applyNumberFormat="1" applyFont="1" applyFill="1" applyBorder="1" applyAlignment="1" applyProtection="1">
      <alignment horizontal="left"/>
      <protection locked="0"/>
    </xf>
    <xf numFmtId="49" fontId="6" fillId="4" borderId="41" xfId="0" applyNumberFormat="1" applyFont="1" applyFill="1" applyBorder="1" applyAlignment="1" applyProtection="1">
      <alignment horizontal="left"/>
      <protection locked="0"/>
    </xf>
    <xf numFmtId="0" fontId="6" fillId="0" borderId="20"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xf>
    <xf numFmtId="0" fontId="6" fillId="0" borderId="42" xfId="0" applyFont="1" applyFill="1" applyBorder="1" applyAlignment="1" applyProtection="1">
      <alignment horizontal="center"/>
    </xf>
    <xf numFmtId="0" fontId="6" fillId="0" borderId="43" xfId="0" applyFont="1" applyFill="1" applyBorder="1" applyAlignment="1" applyProtection="1">
      <alignment horizontal="center"/>
    </xf>
    <xf numFmtId="0" fontId="6" fillId="0" borderId="44" xfId="0" applyFont="1" applyFill="1" applyBorder="1" applyAlignment="1" applyProtection="1">
      <alignment horizontal="center"/>
    </xf>
    <xf numFmtId="0" fontId="6" fillId="0" borderId="0" xfId="0" applyFont="1" applyAlignment="1" applyProtection="1">
      <alignment horizontal="right"/>
    </xf>
    <xf numFmtId="0" fontId="8" fillId="0" borderId="0" xfId="0" applyFont="1" applyAlignment="1" applyProtection="1">
      <alignment horizontal="right"/>
    </xf>
    <xf numFmtId="0" fontId="8" fillId="0" borderId="0" xfId="0" applyFont="1" applyAlignment="1" applyProtection="1">
      <alignment horizontal="right" vertical="center"/>
    </xf>
    <xf numFmtId="49" fontId="6" fillId="4" borderId="46" xfId="0" applyNumberFormat="1" applyFont="1" applyFill="1" applyBorder="1" applyAlignment="1" applyProtection="1">
      <alignment horizontal="center" vertical="center"/>
      <protection locked="0"/>
    </xf>
    <xf numFmtId="49" fontId="6" fillId="4" borderId="32" xfId="0" applyNumberFormat="1" applyFont="1" applyFill="1" applyBorder="1" applyAlignment="1" applyProtection="1">
      <alignment horizontal="center" vertical="center"/>
      <protection locked="0"/>
    </xf>
    <xf numFmtId="49" fontId="6" fillId="4" borderId="33" xfId="0" applyNumberFormat="1"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xf>
    <xf numFmtId="0" fontId="6" fillId="0" borderId="0" xfId="2" applyFont="1" applyProtection="1"/>
    <xf numFmtId="0" fontId="6" fillId="0" borderId="0" xfId="2" applyFont="1" applyAlignment="1" applyProtection="1">
      <alignment horizontal="center"/>
    </xf>
    <xf numFmtId="0" fontId="6" fillId="0" borderId="0" xfId="2" applyFont="1" applyBorder="1" applyProtection="1"/>
    <xf numFmtId="3" fontId="6" fillId="0" borderId="0" xfId="2" applyNumberFormat="1" applyFont="1" applyFill="1" applyBorder="1" applyAlignment="1" applyProtection="1">
      <alignment horizontal="right"/>
      <protection locked="0"/>
    </xf>
    <xf numFmtId="3" fontId="6" fillId="0" borderId="0" xfId="2" applyNumberFormat="1" applyFont="1" applyFill="1" applyBorder="1" applyAlignment="1" applyProtection="1">
      <alignment horizontal="left" vertical="center" indent="1"/>
    </xf>
    <xf numFmtId="0" fontId="6" fillId="0" borderId="0" xfId="2" applyFont="1" applyFill="1" applyBorder="1" applyAlignment="1" applyProtection="1">
      <alignment horizontal="right" vertical="center" indent="1"/>
    </xf>
    <xf numFmtId="0" fontId="6" fillId="0" borderId="0" xfId="2" applyFont="1" applyFill="1" applyBorder="1" applyProtection="1"/>
    <xf numFmtId="0" fontId="6" fillId="0" borderId="0" xfId="2" applyFont="1" applyFill="1" applyBorder="1" applyAlignment="1" applyProtection="1">
      <alignment vertical="center"/>
    </xf>
    <xf numFmtId="3" fontId="6" fillId="3" borderId="14" xfId="2" applyNumberFormat="1" applyFont="1" applyFill="1" applyBorder="1" applyAlignment="1" applyProtection="1">
      <alignment horizontal="left" vertical="center" indent="1"/>
    </xf>
    <xf numFmtId="0" fontId="6" fillId="0" borderId="22" xfId="2" applyFont="1" applyFill="1" applyBorder="1" applyAlignment="1" applyProtection="1">
      <alignment vertical="center"/>
    </xf>
    <xf numFmtId="3" fontId="6" fillId="3" borderId="5" xfId="2" applyNumberFormat="1" applyFont="1" applyFill="1" applyBorder="1" applyAlignment="1" applyProtection="1">
      <alignment horizontal="left" vertical="center" indent="1"/>
    </xf>
    <xf numFmtId="0" fontId="6" fillId="0" borderId="13" xfId="2" applyFont="1" applyFill="1" applyBorder="1" applyAlignment="1" applyProtection="1">
      <alignment vertical="center"/>
    </xf>
    <xf numFmtId="0" fontId="6" fillId="0" borderId="15" xfId="2" applyFont="1" applyFill="1" applyBorder="1" applyAlignment="1" applyProtection="1">
      <alignment vertical="center"/>
    </xf>
    <xf numFmtId="9" fontId="6" fillId="0" borderId="0" xfId="2" applyNumberFormat="1" applyFont="1" applyFill="1" applyBorder="1" applyAlignment="1" applyProtection="1">
      <alignment horizontal="left" vertical="center" indent="1"/>
      <protection locked="0"/>
    </xf>
    <xf numFmtId="0" fontId="6" fillId="0" borderId="21" xfId="2" applyFont="1" applyFill="1" applyBorder="1" applyAlignment="1" applyProtection="1">
      <alignment vertical="center"/>
    </xf>
    <xf numFmtId="0" fontId="6" fillId="0" borderId="17" xfId="2" applyFont="1" applyFill="1" applyBorder="1" applyAlignment="1" applyProtection="1">
      <alignment vertical="center"/>
    </xf>
    <xf numFmtId="0" fontId="8" fillId="0" borderId="0" xfId="2" applyFont="1" applyAlignment="1" applyProtection="1">
      <alignment wrapText="1"/>
    </xf>
    <xf numFmtId="16" fontId="8" fillId="2" borderId="8" xfId="2" applyNumberFormat="1" applyFont="1" applyFill="1" applyBorder="1" applyAlignment="1" applyProtection="1">
      <alignment horizontal="right"/>
    </xf>
    <xf numFmtId="0" fontId="6" fillId="2" borderId="0" xfId="2" applyFont="1" applyFill="1" applyBorder="1" applyAlignment="1" applyProtection="1">
      <alignment horizontal="right"/>
    </xf>
    <xf numFmtId="0" fontId="6" fillId="2" borderId="0" xfId="2" applyFont="1" applyFill="1" applyBorder="1" applyProtection="1"/>
    <xf numFmtId="0" fontId="6" fillId="2" borderId="0" xfId="2" applyFont="1" applyFill="1" applyBorder="1" applyAlignment="1" applyProtection="1">
      <alignment horizontal="center"/>
    </xf>
    <xf numFmtId="0" fontId="8" fillId="2" borderId="19" xfId="2" applyFont="1" applyFill="1" applyBorder="1" applyAlignment="1" applyProtection="1">
      <alignment horizontal="right"/>
    </xf>
    <xf numFmtId="0" fontId="6" fillId="2" borderId="18" xfId="2" applyFont="1" applyFill="1" applyBorder="1" applyAlignment="1" applyProtection="1">
      <alignment horizontal="center"/>
    </xf>
    <xf numFmtId="0" fontId="6" fillId="2" borderId="18" xfId="2" applyFont="1" applyFill="1" applyBorder="1" applyProtection="1"/>
    <xf numFmtId="49" fontId="6" fillId="0" borderId="8" xfId="2" applyNumberFormat="1" applyFont="1" applyFill="1" applyBorder="1" applyAlignment="1" applyProtection="1">
      <alignment horizontal="left"/>
      <protection locked="0"/>
    </xf>
    <xf numFmtId="49" fontId="6" fillId="0" borderId="0" xfId="2" applyNumberFormat="1" applyFont="1" applyFill="1" applyBorder="1" applyAlignment="1" applyProtection="1">
      <alignment horizontal="left"/>
      <protection locked="0"/>
    </xf>
    <xf numFmtId="49" fontId="6" fillId="0" borderId="15" xfId="2" applyNumberFormat="1" applyFont="1" applyFill="1" applyBorder="1" applyAlignment="1" applyProtection="1">
      <alignment horizontal="center"/>
      <protection locked="0"/>
    </xf>
    <xf numFmtId="3" fontId="6" fillId="0" borderId="0" xfId="2" applyNumberFormat="1" applyFont="1" applyFill="1" applyBorder="1" applyAlignment="1" applyProtection="1">
      <alignment horizontal="center"/>
      <protection locked="0"/>
    </xf>
    <xf numFmtId="49" fontId="6" fillId="0" borderId="19" xfId="2" applyNumberFormat="1" applyFont="1" applyFill="1" applyBorder="1" applyAlignment="1" applyProtection="1">
      <alignment horizontal="left"/>
      <protection locked="0"/>
    </xf>
    <xf numFmtId="3" fontId="6" fillId="0" borderId="18" xfId="2" applyNumberFormat="1" applyFont="1" applyFill="1" applyBorder="1" applyAlignment="1" applyProtection="1">
      <alignment horizontal="right"/>
      <protection locked="0"/>
    </xf>
    <xf numFmtId="3" fontId="6" fillId="0" borderId="18" xfId="2" applyNumberFormat="1" applyFont="1" applyFill="1" applyBorder="1" applyAlignment="1" applyProtection="1">
      <alignment horizontal="center"/>
      <protection locked="0"/>
    </xf>
    <xf numFmtId="49" fontId="6" fillId="0" borderId="18" xfId="2" applyNumberFormat="1" applyFont="1" applyFill="1" applyBorder="1" applyAlignment="1" applyProtection="1">
      <alignment horizontal="left"/>
      <protection locked="0"/>
    </xf>
    <xf numFmtId="49" fontId="6" fillId="0" borderId="17" xfId="2" applyNumberFormat="1" applyFont="1" applyFill="1" applyBorder="1" applyAlignment="1" applyProtection="1">
      <alignment horizontal="center"/>
      <protection locked="0"/>
    </xf>
    <xf numFmtId="0" fontId="6" fillId="0" borderId="1" xfId="2" applyFont="1" applyFill="1" applyBorder="1" applyAlignment="1" applyProtection="1">
      <alignment horizontal="center" wrapText="1"/>
    </xf>
    <xf numFmtId="0" fontId="6" fillId="0" borderId="1" xfId="2" applyFont="1" applyFill="1" applyBorder="1" applyAlignment="1" applyProtection="1">
      <alignment wrapText="1"/>
    </xf>
    <xf numFmtId="0" fontId="6" fillId="0" borderId="0" xfId="2" applyFont="1" applyFill="1" applyProtection="1"/>
    <xf numFmtId="3" fontId="6" fillId="3" borderId="1" xfId="2" applyNumberFormat="1" applyFont="1" applyFill="1" applyBorder="1" applyAlignment="1" applyProtection="1">
      <alignment horizontal="right"/>
    </xf>
    <xf numFmtId="3" fontId="6" fillId="3" borderId="20" xfId="2" applyNumberFormat="1" applyFont="1" applyFill="1" applyBorder="1" applyAlignment="1" applyProtection="1">
      <alignment horizontal="right"/>
    </xf>
    <xf numFmtId="0" fontId="8" fillId="0" borderId="20" xfId="2" applyFont="1" applyFill="1" applyBorder="1" applyAlignment="1" applyProtection="1"/>
    <xf numFmtId="0" fontId="8" fillId="0" borderId="2" xfId="2" applyFont="1" applyFill="1" applyBorder="1" applyAlignment="1" applyProtection="1"/>
    <xf numFmtId="10" fontId="6" fillId="4" borderId="9" xfId="2" applyNumberFormat="1" applyFont="1" applyFill="1" applyBorder="1" applyAlignment="1" applyProtection="1">
      <alignment horizontal="left" vertical="center" indent="1"/>
      <protection locked="0"/>
    </xf>
    <xf numFmtId="3" fontId="6" fillId="3" borderId="9" xfId="2" applyNumberFormat="1" applyFont="1" applyFill="1" applyBorder="1" applyAlignment="1" applyProtection="1">
      <alignment horizontal="left" vertical="center" indent="1"/>
    </xf>
    <xf numFmtId="3" fontId="6" fillId="3" borderId="8" xfId="2" applyNumberFormat="1" applyFont="1" applyFill="1" applyBorder="1" applyAlignment="1" applyProtection="1">
      <alignment horizontal="left" vertical="center" indent="1"/>
    </xf>
    <xf numFmtId="3" fontId="6" fillId="4" borderId="19" xfId="2" applyNumberFormat="1" applyFont="1" applyFill="1" applyBorder="1" applyAlignment="1" applyProtection="1">
      <alignment horizontal="left" vertical="center" indent="1"/>
    </xf>
    <xf numFmtId="0" fontId="6" fillId="0" borderId="0" xfId="0" applyFont="1" applyAlignment="1" applyProtection="1">
      <alignment horizontal="left" wrapText="1"/>
    </xf>
    <xf numFmtId="0" fontId="6" fillId="4" borderId="46" xfId="2" applyFont="1" applyFill="1" applyBorder="1" applyAlignment="1" applyProtection="1">
      <alignment vertical="center"/>
    </xf>
    <xf numFmtId="0" fontId="6" fillId="4" borderId="32" xfId="2" applyFont="1" applyFill="1" applyBorder="1" applyAlignment="1" applyProtection="1">
      <alignment vertical="center"/>
    </xf>
    <xf numFmtId="0" fontId="6" fillId="4" borderId="35" xfId="2" applyFont="1" applyFill="1" applyBorder="1" applyAlignment="1" applyProtection="1">
      <alignment vertical="center"/>
    </xf>
    <xf numFmtId="0" fontId="0" fillId="4" borderId="10" xfId="0" applyFill="1" applyBorder="1"/>
    <xf numFmtId="0" fontId="0" fillId="3" borderId="47" xfId="0" applyFill="1" applyBorder="1"/>
    <xf numFmtId="0" fontId="6" fillId="0" borderId="48" xfId="0" applyFont="1" applyFill="1" applyBorder="1" applyAlignment="1" applyProtection="1">
      <alignment horizontal="center" vertical="center" wrapText="1"/>
    </xf>
    <xf numFmtId="0" fontId="0" fillId="3" borderId="31" xfId="0" applyFill="1" applyBorder="1"/>
    <xf numFmtId="0" fontId="6" fillId="0" borderId="49" xfId="0" applyFont="1" applyFill="1" applyBorder="1" applyAlignment="1" applyProtection="1">
      <alignment horizontal="center" vertical="center" wrapText="1"/>
    </xf>
    <xf numFmtId="0" fontId="0" fillId="4" borderId="31" xfId="0" applyFill="1" applyBorder="1"/>
    <xf numFmtId="0" fontId="6" fillId="0" borderId="21" xfId="0" applyFont="1" applyFill="1" applyBorder="1" applyAlignment="1" applyProtection="1">
      <alignment horizontal="center" vertical="center" wrapText="1"/>
    </xf>
    <xf numFmtId="0" fontId="0" fillId="3" borderId="50" xfId="0" applyFill="1" applyBorder="1"/>
    <xf numFmtId="0" fontId="0" fillId="4" borderId="50" xfId="0" applyFill="1" applyBorder="1"/>
    <xf numFmtId="0" fontId="0" fillId="3" borderId="34" xfId="0" applyFill="1" applyBorder="1"/>
    <xf numFmtId="0" fontId="0" fillId="4" borderId="34" xfId="0" applyFill="1" applyBorder="1"/>
    <xf numFmtId="0" fontId="0" fillId="3" borderId="51" xfId="0" applyFill="1" applyBorder="1"/>
    <xf numFmtId="0" fontId="0" fillId="3" borderId="5" xfId="0" applyFill="1" applyBorder="1"/>
    <xf numFmtId="0" fontId="0" fillId="3" borderId="29" xfId="0" applyFill="1" applyBorder="1"/>
    <xf numFmtId="0" fontId="6" fillId="0" borderId="52" xfId="0" applyFont="1" applyFill="1" applyBorder="1" applyAlignment="1" applyProtection="1">
      <alignment horizontal="center" vertical="center" wrapText="1"/>
    </xf>
    <xf numFmtId="0" fontId="0" fillId="4" borderId="26" xfId="0" applyFill="1" applyBorder="1"/>
    <xf numFmtId="0" fontId="0" fillId="4" borderId="47" xfId="0" applyFill="1" applyBorder="1"/>
    <xf numFmtId="0" fontId="0" fillId="4" borderId="23" xfId="0" applyFill="1" applyBorder="1"/>
    <xf numFmtId="0" fontId="0" fillId="3" borderId="26" xfId="0" applyFill="1" applyBorder="1"/>
    <xf numFmtId="0" fontId="0" fillId="3" borderId="23" xfId="0" applyFill="1" applyBorder="1"/>
    <xf numFmtId="0" fontId="5" fillId="2" borderId="16" xfId="2" applyFont="1" applyFill="1" applyBorder="1" applyAlignment="1" applyProtection="1">
      <alignment wrapText="1"/>
    </xf>
    <xf numFmtId="0" fontId="5" fillId="2" borderId="11" xfId="2" applyFont="1" applyFill="1" applyBorder="1" applyAlignment="1" applyProtection="1">
      <alignment wrapText="1"/>
    </xf>
    <xf numFmtId="0" fontId="5" fillId="2" borderId="12" xfId="2" applyFont="1" applyFill="1" applyBorder="1" applyAlignment="1" applyProtection="1">
      <alignment wrapText="1"/>
    </xf>
    <xf numFmtId="0" fontId="5" fillId="2" borderId="11" xfId="2" applyFont="1" applyFill="1" applyBorder="1" applyAlignment="1" applyProtection="1">
      <alignment horizontal="center"/>
    </xf>
    <xf numFmtId="0" fontId="6" fillId="2" borderId="0" xfId="2" applyFont="1" applyFill="1" applyProtection="1"/>
    <xf numFmtId="0" fontId="5" fillId="2" borderId="0" xfId="2" applyFont="1" applyFill="1" applyBorder="1" applyAlignment="1" applyProtection="1">
      <alignment horizontal="center"/>
    </xf>
    <xf numFmtId="0" fontId="8" fillId="0" borderId="0" xfId="0" applyFont="1" applyAlignment="1" applyProtection="1">
      <alignment horizontal="right" vertical="top" wrapText="1"/>
    </xf>
    <xf numFmtId="0" fontId="6" fillId="0" borderId="1" xfId="2" applyFont="1" applyFill="1" applyBorder="1" applyAlignment="1" applyProtection="1">
      <alignment horizontal="center" vertical="center" wrapText="1"/>
    </xf>
    <xf numFmtId="0" fontId="6" fillId="0" borderId="0" xfId="2" applyFont="1" applyAlignment="1" applyProtection="1">
      <alignment horizontal="left"/>
    </xf>
    <xf numFmtId="0" fontId="6" fillId="4" borderId="11" xfId="0" applyFont="1" applyFill="1" applyBorder="1"/>
    <xf numFmtId="0" fontId="6" fillId="4" borderId="12" xfId="0" applyFont="1" applyFill="1" applyBorder="1"/>
    <xf numFmtId="0" fontId="6" fillId="4" borderId="6" xfId="0" applyFont="1" applyFill="1" applyBorder="1"/>
    <xf numFmtId="0" fontId="6" fillId="4" borderId="39" xfId="0" applyFont="1" applyFill="1" applyBorder="1"/>
    <xf numFmtId="0" fontId="6" fillId="4" borderId="22" xfId="0" applyFont="1" applyFill="1" applyBorder="1"/>
    <xf numFmtId="0" fontId="6" fillId="4" borderId="34" xfId="0" applyFont="1" applyFill="1" applyBorder="1"/>
    <xf numFmtId="0" fontId="6" fillId="0" borderId="27" xfId="0" applyFont="1" applyBorder="1" applyAlignment="1">
      <alignment horizontal="center" wrapText="1"/>
    </xf>
    <xf numFmtId="0" fontId="6" fillId="0" borderId="28" xfId="0" applyFont="1" applyBorder="1" applyAlignment="1">
      <alignment horizontal="center" wrapText="1"/>
    </xf>
    <xf numFmtId="0" fontId="6" fillId="4" borderId="13" xfId="0" applyFont="1" applyFill="1" applyBorder="1"/>
    <xf numFmtId="3" fontId="6" fillId="0" borderId="0" xfId="2" applyNumberFormat="1" applyFont="1" applyProtection="1"/>
    <xf numFmtId="0" fontId="8" fillId="2" borderId="8" xfId="0" applyFont="1" applyFill="1" applyBorder="1" applyAlignment="1" applyProtection="1">
      <alignment horizontal="right"/>
    </xf>
    <xf numFmtId="0" fontId="12" fillId="0" borderId="0" xfId="2" applyFont="1" applyFill="1"/>
    <xf numFmtId="0" fontId="26" fillId="6" borderId="53" xfId="0" applyFont="1" applyFill="1" applyBorder="1" applyAlignment="1">
      <alignment vertical="center"/>
    </xf>
    <xf numFmtId="0" fontId="26" fillId="6" borderId="54" xfId="0" applyFont="1" applyFill="1" applyBorder="1" applyAlignment="1">
      <alignment vertical="center"/>
    </xf>
    <xf numFmtId="0" fontId="26" fillId="6" borderId="54" xfId="0" applyFont="1" applyFill="1" applyBorder="1" applyAlignment="1">
      <alignment horizontal="center" vertical="center"/>
    </xf>
    <xf numFmtId="165" fontId="26" fillId="6" borderId="54" xfId="3" applyNumberFormat="1" applyFont="1" applyFill="1" applyBorder="1" applyAlignment="1">
      <alignment vertical="center"/>
    </xf>
    <xf numFmtId="0" fontId="26" fillId="6" borderId="54" xfId="4" applyNumberFormat="1" applyFont="1" applyFill="1" applyBorder="1" applyAlignment="1">
      <alignment vertical="center"/>
    </xf>
    <xf numFmtId="0" fontId="26" fillId="6" borderId="54" xfId="0" applyFont="1" applyFill="1" applyBorder="1" applyAlignment="1">
      <alignment horizontal="left" vertical="center"/>
    </xf>
    <xf numFmtId="0" fontId="26" fillId="6" borderId="54" xfId="3" applyNumberFormat="1" applyFont="1" applyFill="1" applyBorder="1" applyAlignment="1">
      <alignment vertical="center"/>
    </xf>
    <xf numFmtId="0" fontId="26" fillId="6" borderId="54" xfId="0" applyFont="1" applyFill="1" applyBorder="1" applyAlignment="1">
      <alignment vertical="center" wrapText="1"/>
    </xf>
    <xf numFmtId="0" fontId="26" fillId="6" borderId="55" xfId="0" applyFont="1" applyFill="1" applyBorder="1" applyAlignment="1">
      <alignment vertical="center"/>
    </xf>
    <xf numFmtId="0" fontId="26" fillId="0" borderId="0" xfId="0" applyFont="1" applyAlignment="1">
      <alignment vertical="center"/>
    </xf>
    <xf numFmtId="3" fontId="0" fillId="0" borderId="0" xfId="0" applyNumberFormat="1"/>
    <xf numFmtId="9" fontId="0" fillId="0" borderId="0" xfId="0" applyNumberFormat="1"/>
    <xf numFmtId="0" fontId="0" fillId="0" borderId="0" xfId="0" applyNumberFormat="1"/>
    <xf numFmtId="0" fontId="6" fillId="4" borderId="25" xfId="0" applyNumberFormat="1" applyFont="1" applyFill="1" applyBorder="1" applyAlignment="1" applyProtection="1">
      <protection locked="0"/>
    </xf>
    <xf numFmtId="0" fontId="8" fillId="4" borderId="56" xfId="2" applyFont="1" applyFill="1" applyBorder="1" applyAlignment="1" applyProtection="1">
      <alignment vertical="center" wrapText="1"/>
      <protection locked="0"/>
    </xf>
    <xf numFmtId="0" fontId="8" fillId="4" borderId="44" xfId="2" applyFont="1" applyFill="1" applyBorder="1" applyAlignment="1" applyProtection="1">
      <alignment vertical="center" wrapText="1"/>
      <protection locked="0"/>
    </xf>
    <xf numFmtId="0" fontId="8" fillId="0" borderId="1" xfId="2" applyFont="1" applyBorder="1" applyAlignment="1" applyProtection="1">
      <alignment wrapText="1"/>
    </xf>
    <xf numFmtId="0" fontId="8" fillId="0" borderId="18" xfId="2" applyFont="1" applyBorder="1" applyAlignment="1" applyProtection="1">
      <alignment wrapText="1"/>
    </xf>
    <xf numFmtId="0" fontId="8" fillId="0" borderId="1" xfId="2" applyFont="1" applyFill="1" applyBorder="1" applyAlignment="1" applyProtection="1"/>
    <xf numFmtId="0" fontId="8" fillId="0" borderId="11" xfId="2" applyFont="1" applyFill="1" applyBorder="1" applyAlignment="1" applyProtection="1"/>
    <xf numFmtId="10" fontId="0" fillId="0" borderId="0" xfId="4" applyNumberFormat="1" applyFont="1"/>
    <xf numFmtId="0" fontId="11" fillId="0" borderId="0" xfId="1" applyFont="1" applyFill="1" applyAlignment="1" applyProtection="1"/>
    <xf numFmtId="0" fontId="6" fillId="0" borderId="18" xfId="0" applyFont="1" applyFill="1" applyBorder="1" applyProtection="1">
      <protection locked="0"/>
    </xf>
    <xf numFmtId="0" fontId="6" fillId="3" borderId="25" xfId="2" applyFont="1" applyFill="1" applyBorder="1" applyAlignment="1" applyProtection="1">
      <alignment horizontal="center" wrapText="1"/>
    </xf>
    <xf numFmtId="0" fontId="6" fillId="0" borderId="0" xfId="0" applyFont="1" applyBorder="1" applyAlignment="1" applyProtection="1">
      <alignment horizontal="left" wrapText="1"/>
    </xf>
    <xf numFmtId="3" fontId="8" fillId="3" borderId="17" xfId="0" applyNumberFormat="1" applyFont="1" applyFill="1" applyBorder="1" applyAlignment="1" applyProtection="1">
      <alignment horizontal="left"/>
      <protection locked="0"/>
    </xf>
    <xf numFmtId="0" fontId="8" fillId="3" borderId="19" xfId="0" applyFont="1" applyFill="1" applyBorder="1" applyAlignment="1" applyProtection="1">
      <alignment horizontal="left"/>
      <protection locked="0"/>
    </xf>
    <xf numFmtId="3" fontId="8" fillId="4" borderId="16" xfId="0" applyNumberFormat="1" applyFont="1" applyFill="1" applyBorder="1" applyAlignment="1" applyProtection="1">
      <alignment horizontal="left"/>
      <protection locked="0"/>
    </xf>
    <xf numFmtId="0" fontId="6" fillId="6" borderId="12" xfId="0" applyFont="1" applyFill="1" applyBorder="1" applyAlignment="1" applyProtection="1">
      <alignment horizontal="left"/>
      <protection locked="0"/>
    </xf>
    <xf numFmtId="3" fontId="8" fillId="4" borderId="63" xfId="0" applyNumberFormat="1" applyFont="1" applyFill="1" applyBorder="1" applyAlignment="1" applyProtection="1">
      <alignment horizontal="left"/>
      <protection locked="0"/>
    </xf>
    <xf numFmtId="0" fontId="6" fillId="6" borderId="62" xfId="0" applyFont="1" applyFill="1" applyBorder="1" applyAlignment="1" applyProtection="1">
      <alignment horizontal="left"/>
      <protection locked="0"/>
    </xf>
    <xf numFmtId="3" fontId="8" fillId="4" borderId="64" xfId="0" applyNumberFormat="1" applyFont="1" applyFill="1" applyBorder="1" applyAlignment="1" applyProtection="1">
      <alignment horizontal="left"/>
      <protection locked="0"/>
    </xf>
    <xf numFmtId="0" fontId="6" fillId="6" borderId="61" xfId="0" applyFont="1" applyFill="1" applyBorder="1" applyAlignment="1" applyProtection="1">
      <alignment horizontal="left"/>
      <protection locked="0"/>
    </xf>
    <xf numFmtId="0" fontId="8" fillId="3" borderId="65" xfId="0" applyFont="1" applyFill="1" applyBorder="1" applyAlignment="1" applyProtection="1">
      <alignment horizontal="left"/>
      <protection locked="0"/>
    </xf>
    <xf numFmtId="0" fontId="6" fillId="6" borderId="66" xfId="0" applyFont="1" applyFill="1" applyBorder="1" applyAlignment="1" applyProtection="1">
      <alignment horizontal="left"/>
      <protection locked="0"/>
    </xf>
    <xf numFmtId="0" fontId="6" fillId="6" borderId="59" xfId="0" applyFont="1" applyFill="1" applyBorder="1" applyAlignment="1" applyProtection="1">
      <alignment horizontal="left"/>
      <protection locked="0"/>
    </xf>
    <xf numFmtId="0" fontId="6" fillId="6" borderId="67" xfId="0" applyFont="1" applyFill="1" applyBorder="1" applyAlignment="1" applyProtection="1">
      <alignment horizontal="left"/>
      <protection locked="0"/>
    </xf>
    <xf numFmtId="3" fontId="6" fillId="3" borderId="3" xfId="2" applyNumberFormat="1" applyFont="1" applyFill="1" applyBorder="1" applyAlignment="1" applyProtection="1">
      <alignment horizontal="right"/>
    </xf>
    <xf numFmtId="0" fontId="6" fillId="0" borderId="3" xfId="2" applyFont="1" applyFill="1" applyBorder="1" applyAlignment="1" applyProtection="1">
      <alignment horizontal="center"/>
    </xf>
    <xf numFmtId="3" fontId="6" fillId="3" borderId="25" xfId="2" applyNumberFormat="1" applyFont="1" applyFill="1" applyBorder="1" applyAlignment="1" applyProtection="1">
      <alignment horizontal="right"/>
    </xf>
    <xf numFmtId="0" fontId="6" fillId="0" borderId="16" xfId="2" applyFont="1" applyFill="1" applyBorder="1" applyAlignment="1" applyProtection="1">
      <alignment vertical="center"/>
    </xf>
    <xf numFmtId="0" fontId="0" fillId="3" borderId="68" xfId="0" applyFill="1" applyBorder="1"/>
    <xf numFmtId="0" fontId="0" fillId="3" borderId="0" xfId="0" applyFill="1" applyBorder="1"/>
    <xf numFmtId="0" fontId="0" fillId="4" borderId="28" xfId="0" applyFill="1" applyBorder="1"/>
    <xf numFmtId="0" fontId="0" fillId="4" borderId="7" xfId="0" applyFill="1" applyBorder="1"/>
    <xf numFmtId="0" fontId="0" fillId="4" borderId="29" xfId="0" applyFill="1" applyBorder="1"/>
    <xf numFmtId="0" fontId="8" fillId="0" borderId="0" xfId="0" applyFont="1" applyBorder="1" applyAlignment="1" applyProtection="1"/>
    <xf numFmtId="0" fontId="6" fillId="4" borderId="0" xfId="2" applyFont="1" applyFill="1" applyAlignment="1" applyProtection="1">
      <alignment horizontal="center"/>
    </xf>
    <xf numFmtId="0" fontId="6" fillId="4" borderId="69" xfId="2" applyFont="1" applyFill="1" applyBorder="1" applyAlignment="1" applyProtection="1">
      <alignment horizontal="center"/>
    </xf>
    <xf numFmtId="0" fontId="30" fillId="0" borderId="0" xfId="2" applyFont="1" applyProtection="1"/>
    <xf numFmtId="0" fontId="6" fillId="0" borderId="11" xfId="0" applyFont="1" applyFill="1" applyBorder="1" applyAlignment="1" applyProtection="1">
      <alignment horizontal="left"/>
      <protection locked="0"/>
    </xf>
    <xf numFmtId="0" fontId="6" fillId="0" borderId="8" xfId="0" applyFont="1" applyBorder="1" applyProtection="1"/>
    <xf numFmtId="49" fontId="6" fillId="4" borderId="17" xfId="0" applyNumberFormat="1" applyFont="1" applyFill="1" applyBorder="1" applyAlignment="1" applyProtection="1">
      <alignment horizontal="left"/>
      <protection locked="0"/>
    </xf>
    <xf numFmtId="0" fontId="6" fillId="0" borderId="1" xfId="0" applyFont="1" applyFill="1" applyBorder="1" applyAlignment="1" applyProtection="1">
      <alignment vertical="center"/>
    </xf>
    <xf numFmtId="0" fontId="6" fillId="0" borderId="0" xfId="0" applyFont="1" applyFill="1" applyBorder="1" applyAlignment="1" applyProtection="1">
      <alignment horizontal="left"/>
      <protection locked="0"/>
    </xf>
    <xf numFmtId="0" fontId="6" fillId="0" borderId="8" xfId="0" applyFont="1" applyFill="1" applyBorder="1" applyAlignment="1" applyProtection="1">
      <alignment horizontal="left"/>
      <protection locked="0"/>
    </xf>
    <xf numFmtId="0" fontId="6" fillId="0" borderId="1" xfId="0" applyFont="1" applyFill="1" applyBorder="1" applyAlignment="1" applyProtection="1">
      <alignment horizontal="center" wrapText="1"/>
    </xf>
    <xf numFmtId="0" fontId="6" fillId="0" borderId="3" xfId="0" applyFont="1" applyFill="1" applyBorder="1" applyAlignment="1" applyProtection="1">
      <alignment horizontal="center" wrapText="1"/>
    </xf>
    <xf numFmtId="0" fontId="6" fillId="0" borderId="11" xfId="2" applyFont="1" applyFill="1" applyBorder="1" applyAlignment="1" applyProtection="1">
      <alignment horizontal="center" wrapText="1"/>
    </xf>
    <xf numFmtId="0" fontId="6" fillId="4" borderId="31" xfId="0" applyFont="1" applyFill="1" applyBorder="1" applyAlignment="1" applyProtection="1">
      <alignment horizontal="center"/>
      <protection locked="0"/>
    </xf>
    <xf numFmtId="0" fontId="6" fillId="4" borderId="34" xfId="0" applyFont="1" applyFill="1" applyBorder="1" applyAlignment="1" applyProtection="1">
      <alignment horizontal="center"/>
      <protection locked="0"/>
    </xf>
    <xf numFmtId="0" fontId="6" fillId="0" borderId="38"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wrapText="1"/>
    </xf>
    <xf numFmtId="0" fontId="6" fillId="4" borderId="36" xfId="0" applyFont="1" applyFill="1" applyBorder="1" applyAlignment="1" applyProtection="1">
      <alignment horizontal="center"/>
      <protection locked="0"/>
    </xf>
    <xf numFmtId="0" fontId="6" fillId="0" borderId="38" xfId="0" applyFont="1" applyFill="1" applyBorder="1" applyAlignment="1" applyProtection="1">
      <alignment horizontal="center" vertical="center" wrapText="1"/>
    </xf>
    <xf numFmtId="0" fontId="6" fillId="0" borderId="0" xfId="0" applyFont="1" applyBorder="1" applyAlignment="1">
      <alignment horizontal="center" wrapText="1"/>
    </xf>
    <xf numFmtId="0" fontId="6" fillId="0" borderId="0" xfId="0" applyFont="1" applyFill="1" applyBorder="1" applyAlignment="1" applyProtection="1">
      <alignment horizontal="left"/>
      <protection locked="0"/>
    </xf>
    <xf numFmtId="0" fontId="6" fillId="4" borderId="12" xfId="2" applyFont="1" applyFill="1" applyBorder="1" applyAlignment="1" applyProtection="1">
      <alignment horizontal="center"/>
    </xf>
    <xf numFmtId="0" fontId="6" fillId="0" borderId="18" xfId="0" applyFont="1" applyBorder="1" applyAlignment="1">
      <alignment horizontal="center" wrapText="1"/>
    </xf>
    <xf numFmtId="0" fontId="6" fillId="4" borderId="0" xfId="0" applyFont="1" applyFill="1" applyBorder="1"/>
    <xf numFmtId="0" fontId="34" fillId="0" borderId="0" xfId="2" applyFont="1" applyFill="1" applyBorder="1" applyAlignment="1" applyProtection="1">
      <alignment horizontal="left" vertical="center" indent="1"/>
    </xf>
    <xf numFmtId="0" fontId="6" fillId="0" borderId="17" xfId="0" applyFont="1" applyBorder="1" applyAlignment="1">
      <alignment horizontal="center" wrapText="1"/>
    </xf>
    <xf numFmtId="0" fontId="6" fillId="0" borderId="19" xfId="0" applyFont="1" applyBorder="1" applyAlignment="1">
      <alignment horizontal="center" wrapText="1"/>
    </xf>
    <xf numFmtId="0" fontId="6" fillId="4" borderId="15" xfId="0" applyFont="1" applyFill="1" applyBorder="1"/>
    <xf numFmtId="0" fontId="6" fillId="4" borderId="16" xfId="0" applyFont="1" applyFill="1" applyBorder="1"/>
    <xf numFmtId="0" fontId="6" fillId="4" borderId="8" xfId="0" applyFont="1" applyFill="1" applyBorder="1"/>
    <xf numFmtId="0" fontId="6" fillId="0" borderId="0" xfId="2" applyFont="1" applyFill="1" applyAlignment="1" applyProtection="1">
      <alignment horizontal="center"/>
    </xf>
    <xf numFmtId="0" fontId="0" fillId="0" borderId="0" xfId="0" applyFill="1" applyBorder="1"/>
    <xf numFmtId="0" fontId="6" fillId="0" borderId="69" xfId="2" applyFont="1" applyFill="1" applyBorder="1" applyAlignment="1" applyProtection="1">
      <alignment horizontal="center"/>
    </xf>
    <xf numFmtId="0" fontId="8" fillId="0" borderId="17" xfId="2" applyFont="1" applyFill="1" applyBorder="1" applyProtection="1"/>
    <xf numFmtId="0" fontId="6" fillId="0" borderId="19" xfId="2" applyFont="1" applyFill="1" applyBorder="1" applyProtection="1"/>
    <xf numFmtId="0" fontId="8" fillId="0" borderId="17" xfId="0" applyFont="1" applyBorder="1" applyAlignment="1"/>
    <xf numFmtId="0" fontId="8" fillId="0" borderId="2" xfId="0" applyFont="1" applyBorder="1" applyAlignment="1"/>
    <xf numFmtId="0" fontId="8" fillId="0" borderId="2" xfId="2" applyFont="1" applyFill="1" applyBorder="1" applyProtection="1"/>
    <xf numFmtId="0" fontId="6" fillId="0" borderId="3" xfId="2" applyFont="1" applyFill="1" applyBorder="1" applyProtection="1"/>
    <xf numFmtId="0" fontId="8" fillId="0" borderId="17" xfId="2" applyFont="1" applyBorder="1" applyAlignment="1" applyProtection="1"/>
    <xf numFmtId="0" fontId="8" fillId="0" borderId="18" xfId="2" applyFont="1" applyBorder="1" applyAlignment="1" applyProtection="1"/>
    <xf numFmtId="0" fontId="6" fillId="4" borderId="70" xfId="2" applyFont="1" applyFill="1" applyBorder="1" applyAlignment="1" applyProtection="1">
      <alignment horizontal="center"/>
    </xf>
    <xf numFmtId="0" fontId="8" fillId="0" borderId="16" xfId="2" applyFont="1" applyBorder="1" applyAlignment="1" applyProtection="1"/>
    <xf numFmtId="0" fontId="8" fillId="0" borderId="11" xfId="2" applyFont="1" applyBorder="1" applyAlignment="1" applyProtection="1"/>
    <xf numFmtId="9" fontId="6" fillId="9" borderId="12" xfId="4" applyFont="1" applyFill="1" applyBorder="1" applyAlignment="1" applyProtection="1">
      <alignment horizontal="center" vertical="center"/>
    </xf>
    <xf numFmtId="2" fontId="6" fillId="9" borderId="12" xfId="4" applyNumberFormat="1" applyFont="1" applyFill="1" applyBorder="1" applyAlignment="1" applyProtection="1">
      <alignment horizontal="center" vertical="center"/>
    </xf>
    <xf numFmtId="2" fontId="6" fillId="4" borderId="8" xfId="2" applyNumberFormat="1" applyFont="1" applyFill="1" applyBorder="1" applyAlignment="1" applyProtection="1">
      <alignment horizontal="center" vertical="center"/>
    </xf>
    <xf numFmtId="3" fontId="6" fillId="4" borderId="8" xfId="2" applyNumberFormat="1" applyFont="1" applyFill="1" applyBorder="1" applyAlignment="1" applyProtection="1">
      <alignment horizontal="center" vertical="center"/>
    </xf>
    <xf numFmtId="0" fontId="6" fillId="0" borderId="19" xfId="2" applyFont="1" applyFill="1" applyBorder="1" applyAlignment="1" applyProtection="1">
      <alignment horizontal="center"/>
    </xf>
    <xf numFmtId="3" fontId="6" fillId="4" borderId="19" xfId="2" applyNumberFormat="1" applyFont="1" applyFill="1" applyBorder="1" applyAlignment="1" applyProtection="1">
      <alignment horizontal="center" vertical="center"/>
    </xf>
    <xf numFmtId="10" fontId="6" fillId="3" borderId="9" xfId="2" applyNumberFormat="1" applyFont="1" applyFill="1" applyBorder="1" applyAlignment="1" applyProtection="1">
      <alignment horizontal="center" vertical="center"/>
      <protection locked="0"/>
    </xf>
    <xf numFmtId="3" fontId="6" fillId="3" borderId="5" xfId="2" applyNumberFormat="1" applyFont="1" applyFill="1" applyBorder="1" applyAlignment="1" applyProtection="1">
      <alignment horizontal="center" vertical="center"/>
    </xf>
    <xf numFmtId="3" fontId="6" fillId="3" borderId="9" xfId="2" applyNumberFormat="1" applyFont="1" applyFill="1" applyBorder="1" applyAlignment="1" applyProtection="1">
      <alignment horizontal="center" vertical="center"/>
    </xf>
    <xf numFmtId="3" fontId="6" fillId="3" borderId="14" xfId="2" applyNumberFormat="1" applyFont="1" applyFill="1" applyBorder="1" applyAlignment="1" applyProtection="1">
      <alignment horizontal="center" vertical="center"/>
    </xf>
    <xf numFmtId="2" fontId="6" fillId="4" borderId="9" xfId="2" applyNumberFormat="1" applyFont="1" applyFill="1" applyBorder="1" applyAlignment="1" applyProtection="1">
      <alignment horizontal="left" vertical="center" indent="1"/>
      <protection locked="0"/>
    </xf>
    <xf numFmtId="0" fontId="6" fillId="0" borderId="0" xfId="0" applyFont="1" applyFill="1" applyBorder="1" applyProtection="1">
      <protection locked="0"/>
    </xf>
    <xf numFmtId="0" fontId="6" fillId="0" borderId="16" xfId="0" applyFont="1" applyBorder="1" applyAlignment="1"/>
    <xf numFmtId="0" fontId="6" fillId="0" borderId="11" xfId="0" applyFont="1" applyBorder="1" applyAlignment="1"/>
    <xf numFmtId="0" fontId="6" fillId="0" borderId="15" xfId="0" applyFont="1" applyBorder="1" applyAlignment="1"/>
    <xf numFmtId="0" fontId="6" fillId="0" borderId="11" xfId="2" applyFont="1" applyFill="1" applyBorder="1" applyAlignment="1" applyProtection="1">
      <alignment horizontal="center" wrapText="1"/>
    </xf>
    <xf numFmtId="0" fontId="8" fillId="0" borderId="1" xfId="0" applyFont="1" applyBorder="1" applyAlignment="1"/>
    <xf numFmtId="0" fontId="8" fillId="0" borderId="0" xfId="0" applyFont="1" applyFill="1" applyBorder="1" applyAlignment="1"/>
    <xf numFmtId="0" fontId="6" fillId="0" borderId="0" xfId="0" applyFont="1" applyFill="1" applyBorder="1" applyAlignment="1">
      <alignment horizontal="center" wrapText="1"/>
    </xf>
    <xf numFmtId="0" fontId="6" fillId="0" borderId="0" xfId="0" applyFont="1" applyFill="1" applyBorder="1"/>
    <xf numFmtId="3" fontId="34" fillId="0" borderId="0" xfId="2" applyNumberFormat="1" applyFont="1" applyFill="1" applyBorder="1" applyAlignment="1" applyProtection="1">
      <alignment horizontal="left" vertical="center" indent="1"/>
    </xf>
    <xf numFmtId="0" fontId="6" fillId="0" borderId="15" xfId="0" applyFont="1" applyBorder="1" applyAlignment="1">
      <alignment horizontal="center" wrapText="1"/>
    </xf>
    <xf numFmtId="0" fontId="8" fillId="0" borderId="18" xfId="0" applyFont="1" applyBorder="1" applyAlignment="1"/>
    <xf numFmtId="0" fontId="8" fillId="0" borderId="0" xfId="0" applyFont="1" applyBorder="1" applyAlignment="1">
      <alignment horizontal="center"/>
    </xf>
    <xf numFmtId="0" fontId="8" fillId="0" borderId="0" xfId="0" applyFont="1" applyFill="1" applyBorder="1" applyAlignment="1" applyProtection="1">
      <alignment horizontal="center"/>
    </xf>
    <xf numFmtId="0" fontId="8" fillId="0" borderId="0" xfId="0" applyFont="1" applyBorder="1" applyAlignment="1" applyProtection="1">
      <alignment horizontal="center"/>
    </xf>
    <xf numFmtId="0" fontId="6" fillId="0" borderId="18" xfId="2" applyFont="1" applyFill="1" applyBorder="1" applyAlignment="1" applyProtection="1">
      <alignment vertical="center"/>
    </xf>
    <xf numFmtId="0" fontId="6" fillId="0" borderId="11" xfId="2" applyFont="1" applyFill="1" applyBorder="1" applyAlignment="1" applyProtection="1">
      <alignment vertical="center"/>
    </xf>
    <xf numFmtId="0" fontId="8" fillId="0" borderId="1" xfId="2" applyFont="1" applyFill="1" applyBorder="1" applyProtection="1"/>
    <xf numFmtId="0" fontId="8" fillId="0" borderId="18" xfId="2" applyFont="1" applyFill="1" applyBorder="1" applyProtection="1"/>
    <xf numFmtId="0" fontId="6" fillId="0" borderId="0" xfId="0" applyFont="1" applyBorder="1" applyAlignment="1"/>
    <xf numFmtId="0" fontId="6" fillId="0" borderId="8" xfId="0" applyFont="1" applyBorder="1" applyAlignment="1">
      <alignment horizontal="center" wrapText="1"/>
    </xf>
    <xf numFmtId="0" fontId="8" fillId="0" borderId="0" xfId="0" applyFont="1" applyFill="1" applyBorder="1" applyAlignment="1" applyProtection="1"/>
    <xf numFmtId="0" fontId="6" fillId="0" borderId="0" xfId="2" applyFont="1" applyBorder="1" applyAlignment="1" applyProtection="1">
      <alignment horizontal="center" wrapText="1"/>
    </xf>
    <xf numFmtId="0" fontId="31" fillId="2" borderId="0" xfId="2" applyFont="1" applyFill="1" applyProtection="1"/>
    <xf numFmtId="0" fontId="31" fillId="2" borderId="0" xfId="2" applyFont="1" applyFill="1" applyBorder="1" applyAlignment="1" applyProtection="1">
      <alignment horizontal="right"/>
    </xf>
    <xf numFmtId="0" fontId="33" fillId="0" borderId="0" xfId="2" applyFont="1" applyAlignment="1">
      <alignment horizontal="left" wrapText="1" indent="2"/>
    </xf>
    <xf numFmtId="0" fontId="8" fillId="0" borderId="0" xfId="2" applyFont="1" applyAlignment="1">
      <alignment horizontal="left" indent="2"/>
    </xf>
    <xf numFmtId="0" fontId="33" fillId="0" borderId="0" xfId="2" applyFont="1" applyAlignment="1">
      <alignment horizontal="left" indent="2"/>
    </xf>
    <xf numFmtId="0" fontId="6" fillId="0" borderId="0" xfId="0" applyFont="1" applyFill="1" applyBorder="1" applyAlignment="1" applyProtection="1">
      <alignment horizontal="left"/>
      <protection locked="0"/>
    </xf>
    <xf numFmtId="0" fontId="6" fillId="0" borderId="8" xfId="0" applyFont="1" applyFill="1" applyBorder="1" applyAlignment="1" applyProtection="1">
      <alignment horizontal="left"/>
      <protection locked="0"/>
    </xf>
    <xf numFmtId="0" fontId="6" fillId="0" borderId="0" xfId="0" applyFont="1" applyFill="1" applyBorder="1" applyAlignment="1" applyProtection="1">
      <alignment horizontal="left"/>
      <protection locked="0"/>
    </xf>
    <xf numFmtId="0" fontId="6" fillId="0" borderId="8" xfId="0" applyFont="1" applyFill="1" applyBorder="1" applyAlignment="1" applyProtection="1">
      <alignment horizontal="left"/>
      <protection locked="0"/>
    </xf>
    <xf numFmtId="0" fontId="6" fillId="0" borderId="1" xfId="0" applyFont="1" applyFill="1" applyBorder="1" applyAlignment="1" applyProtection="1">
      <alignment horizontal="center" wrapText="1"/>
    </xf>
    <xf numFmtId="0" fontId="8" fillId="0" borderId="2" xfId="0" applyFont="1" applyFill="1" applyBorder="1" applyAlignment="1">
      <alignment vertical="center"/>
    </xf>
    <xf numFmtId="0" fontId="8" fillId="0" borderId="1" xfId="0" applyFont="1" applyFill="1" applyBorder="1" applyAlignment="1">
      <alignment vertical="center"/>
    </xf>
    <xf numFmtId="0" fontId="8" fillId="0" borderId="3" xfId="0" applyFont="1" applyFill="1" applyBorder="1" applyAlignment="1">
      <alignment vertical="center"/>
    </xf>
    <xf numFmtId="1" fontId="6" fillId="0" borderId="0" xfId="0" quotePrefix="1" applyNumberFormat="1" applyFont="1" applyAlignment="1" applyProtection="1"/>
    <xf numFmtId="0" fontId="6" fillId="4" borderId="8" xfId="0" applyFont="1" applyFill="1" applyBorder="1" applyAlignment="1" applyProtection="1">
      <alignment horizontal="left"/>
    </xf>
    <xf numFmtId="0" fontId="6" fillId="0" borderId="8" xfId="0" applyFont="1" applyFill="1" applyBorder="1" applyAlignment="1" applyProtection="1">
      <alignment horizontal="left"/>
    </xf>
    <xf numFmtId="0" fontId="6" fillId="0" borderId="12" xfId="0" applyFont="1" applyFill="1" applyBorder="1" applyAlignment="1" applyProtection="1">
      <alignment horizontal="left"/>
    </xf>
    <xf numFmtId="0" fontId="31" fillId="0" borderId="0" xfId="2" applyFont="1" applyAlignment="1">
      <alignment horizontal="left" indent="2"/>
    </xf>
    <xf numFmtId="3" fontId="6" fillId="0" borderId="11" xfId="0" applyNumberFormat="1" applyFont="1" applyFill="1" applyBorder="1" applyAlignment="1" applyProtection="1">
      <alignment horizontal="right"/>
      <protection locked="0"/>
    </xf>
    <xf numFmtId="0" fontId="6" fillId="0" borderId="11" xfId="0" applyFont="1" applyFill="1" applyBorder="1" applyAlignment="1" applyProtection="1">
      <alignment horizontal="left"/>
      <protection locked="0"/>
    </xf>
    <xf numFmtId="0" fontId="6" fillId="0" borderId="12" xfId="0" applyFont="1" applyFill="1" applyBorder="1" applyAlignment="1" applyProtection="1">
      <alignment horizontal="left"/>
      <protection locked="0"/>
    </xf>
    <xf numFmtId="0" fontId="6" fillId="0" borderId="0" xfId="0" applyFont="1" applyFill="1" applyBorder="1" applyAlignment="1" applyProtection="1">
      <alignment horizontal="left"/>
    </xf>
    <xf numFmtId="0" fontId="6" fillId="0" borderId="17" xfId="0" applyFont="1" applyFill="1" applyBorder="1" applyAlignment="1" applyProtection="1">
      <alignment horizontal="left"/>
    </xf>
    <xf numFmtId="0" fontId="6" fillId="0" borderId="15" xfId="0" applyFont="1" applyBorder="1" applyAlignment="1" applyProtection="1">
      <alignment horizontal="center"/>
    </xf>
    <xf numFmtId="0" fontId="6" fillId="0" borderId="16" xfId="0" applyFont="1" applyBorder="1" applyAlignment="1" applyProtection="1">
      <alignment horizontal="center"/>
    </xf>
    <xf numFmtId="0" fontId="6" fillId="0" borderId="11" xfId="0" applyFont="1" applyBorder="1" applyProtection="1"/>
    <xf numFmtId="3" fontId="6" fillId="0" borderId="11" xfId="0" applyNumberFormat="1" applyFont="1" applyBorder="1" applyProtection="1"/>
    <xf numFmtId="0" fontId="6" fillId="0" borderId="11" xfId="0" applyFont="1" applyBorder="1" applyAlignment="1" applyProtection="1">
      <alignment horizontal="center"/>
    </xf>
    <xf numFmtId="0" fontId="6" fillId="0" borderId="12" xfId="0" applyFont="1" applyBorder="1" applyProtection="1"/>
    <xf numFmtId="0" fontId="6" fillId="0" borderId="18" xfId="0" applyFont="1" applyFill="1" applyBorder="1" applyAlignment="1" applyProtection="1">
      <alignment horizontal="left"/>
    </xf>
    <xf numFmtId="0" fontId="6" fillId="0" borderId="17" xfId="0" applyFont="1" applyFill="1" applyBorder="1" applyAlignment="1" applyProtection="1">
      <alignment horizontal="center"/>
    </xf>
    <xf numFmtId="0" fontId="6" fillId="4" borderId="73" xfId="2" applyFont="1" applyFill="1" applyBorder="1" applyAlignment="1" applyProtection="1">
      <alignment vertical="center"/>
    </xf>
    <xf numFmtId="0" fontId="6" fillId="4" borderId="74" xfId="2" applyFont="1" applyFill="1" applyBorder="1" applyAlignment="1" applyProtection="1">
      <alignment vertical="center"/>
    </xf>
    <xf numFmtId="0" fontId="0" fillId="4" borderId="75" xfId="0" applyFill="1" applyBorder="1"/>
    <xf numFmtId="0" fontId="0" fillId="3" borderId="48" xfId="0" applyFill="1" applyBorder="1"/>
    <xf numFmtId="0" fontId="6" fillId="9" borderId="76" xfId="2" applyFont="1" applyFill="1" applyBorder="1" applyAlignment="1" applyProtection="1">
      <alignment horizontal="center"/>
    </xf>
    <xf numFmtId="0" fontId="5" fillId="0" borderId="0" xfId="2" applyFont="1" applyFill="1" applyBorder="1" applyAlignment="1" applyProtection="1"/>
    <xf numFmtId="0" fontId="6" fillId="2" borderId="8" xfId="2" applyFont="1" applyFill="1" applyBorder="1" applyAlignment="1" applyProtection="1">
      <alignment horizontal="right"/>
    </xf>
    <xf numFmtId="0" fontId="6" fillId="0" borderId="78" xfId="2" applyFont="1" applyFill="1" applyBorder="1" applyAlignment="1" applyProtection="1">
      <alignment vertical="center"/>
    </xf>
    <xf numFmtId="0" fontId="6" fillId="0" borderId="79" xfId="2" applyFont="1" applyFill="1" applyBorder="1" applyAlignment="1" applyProtection="1">
      <alignment vertical="center"/>
    </xf>
    <xf numFmtId="0" fontId="6" fillId="0" borderId="80" xfId="2" applyFont="1" applyFill="1" applyBorder="1" applyAlignment="1" applyProtection="1">
      <alignment vertical="center"/>
    </xf>
    <xf numFmtId="0" fontId="6" fillId="2" borderId="81" xfId="0" applyFont="1" applyFill="1" applyBorder="1" applyProtection="1"/>
    <xf numFmtId="0" fontId="6" fillId="2" borderId="82" xfId="2" applyFont="1" applyFill="1" applyBorder="1" applyAlignment="1" applyProtection="1">
      <alignment horizontal="center"/>
    </xf>
    <xf numFmtId="0" fontId="6" fillId="2" borderId="82" xfId="2" applyFont="1" applyFill="1" applyBorder="1" applyProtection="1"/>
    <xf numFmtId="0" fontId="6" fillId="2" borderId="79" xfId="0" applyFont="1" applyFill="1" applyBorder="1" applyProtection="1"/>
    <xf numFmtId="0" fontId="6" fillId="0" borderId="84" xfId="0" applyFont="1" applyFill="1" applyBorder="1" applyAlignment="1" applyProtection="1">
      <alignment horizontal="center" vertical="center"/>
    </xf>
    <xf numFmtId="0" fontId="6" fillId="0" borderId="85" xfId="0" applyFont="1" applyFill="1" applyBorder="1" applyAlignment="1" applyProtection="1">
      <alignment horizontal="center"/>
    </xf>
    <xf numFmtId="0" fontId="6" fillId="0" borderId="86" xfId="0" applyFont="1" applyFill="1" applyBorder="1" applyAlignment="1" applyProtection="1">
      <alignment horizontal="center"/>
    </xf>
    <xf numFmtId="0" fontId="6" fillId="0" borderId="87" xfId="0" applyFont="1" applyFill="1" applyBorder="1" applyAlignment="1" applyProtection="1">
      <alignment horizontal="center"/>
    </xf>
    <xf numFmtId="3" fontId="6" fillId="3" borderId="8" xfId="2" applyNumberFormat="1" applyFont="1" applyFill="1" applyBorder="1" applyAlignment="1" applyProtection="1">
      <alignment horizontal="center" vertical="center"/>
    </xf>
    <xf numFmtId="10" fontId="6" fillId="3" borderId="9" xfId="2" applyNumberFormat="1" applyFont="1" applyFill="1" applyBorder="1" applyAlignment="1" applyProtection="1">
      <alignment horizontal="center" vertical="center"/>
    </xf>
    <xf numFmtId="3" fontId="8" fillId="3" borderId="14" xfId="2" applyNumberFormat="1" applyFont="1" applyFill="1" applyBorder="1" applyAlignment="1" applyProtection="1">
      <alignment horizontal="center" vertical="center"/>
    </xf>
    <xf numFmtId="0" fontId="6" fillId="0" borderId="88" xfId="2" applyFont="1" applyFill="1" applyBorder="1" applyAlignment="1" applyProtection="1">
      <alignment vertical="center"/>
    </xf>
    <xf numFmtId="3" fontId="6" fillId="0" borderId="0" xfId="2" applyNumberFormat="1" applyFont="1" applyFill="1" applyBorder="1" applyAlignment="1" applyProtection="1">
      <alignment horizontal="right"/>
    </xf>
    <xf numFmtId="0" fontId="8" fillId="2" borderId="83" xfId="2" applyFont="1" applyFill="1" applyBorder="1" applyAlignment="1" applyProtection="1">
      <alignment horizontal="right"/>
    </xf>
    <xf numFmtId="3" fontId="6" fillId="0" borderId="17" xfId="0" applyNumberFormat="1" applyFont="1" applyFill="1" applyBorder="1" applyAlignment="1" applyProtection="1">
      <alignment horizontal="right"/>
      <protection locked="0"/>
    </xf>
    <xf numFmtId="3" fontId="6" fillId="0" borderId="16" xfId="0" applyNumberFormat="1" applyFont="1" applyFill="1" applyBorder="1" applyAlignment="1" applyProtection="1">
      <alignment horizontal="right"/>
      <protection locked="0"/>
    </xf>
    <xf numFmtId="0" fontId="6" fillId="2" borderId="82" xfId="0" applyFont="1" applyFill="1" applyBorder="1" applyProtection="1"/>
    <xf numFmtId="0" fontId="6" fillId="2" borderId="82" xfId="0" applyFont="1" applyFill="1" applyBorder="1" applyAlignment="1" applyProtection="1">
      <alignment horizontal="center"/>
    </xf>
    <xf numFmtId="0" fontId="8" fillId="2" borderId="83" xfId="0" applyFont="1" applyFill="1" applyBorder="1" applyAlignment="1" applyProtection="1">
      <alignment horizontal="right"/>
    </xf>
    <xf numFmtId="0" fontId="6" fillId="0" borderId="77" xfId="0" applyFont="1" applyFill="1" applyBorder="1" applyAlignment="1" applyProtection="1">
      <alignment horizontal="center" wrapText="1"/>
    </xf>
    <xf numFmtId="0" fontId="6" fillId="0" borderId="78" xfId="0" applyFont="1" applyFill="1" applyBorder="1" applyAlignment="1" applyProtection="1">
      <alignment horizontal="right"/>
    </xf>
    <xf numFmtId="0" fontId="6" fillId="0" borderId="80" xfId="0" applyFont="1" applyFill="1" applyBorder="1" applyAlignment="1" applyProtection="1">
      <alignment horizontal="right"/>
    </xf>
    <xf numFmtId="0" fontId="6" fillId="0" borderId="18" xfId="0" applyFont="1" applyBorder="1" applyProtection="1"/>
    <xf numFmtId="0" fontId="6" fillId="0" borderId="78" xfId="0" applyFont="1" applyFill="1" applyBorder="1" applyAlignment="1" applyProtection="1">
      <alignment vertical="center"/>
    </xf>
    <xf numFmtId="0" fontId="6" fillId="0" borderId="79" xfId="0" applyFont="1" applyFill="1" applyBorder="1" applyAlignment="1" applyProtection="1">
      <alignment vertical="center"/>
    </xf>
    <xf numFmtId="0" fontId="6" fillId="0" borderId="80" xfId="0" applyFont="1" applyFill="1" applyBorder="1" applyAlignment="1" applyProtection="1">
      <alignment vertical="center"/>
    </xf>
    <xf numFmtId="0" fontId="6" fillId="0" borderId="79" xfId="2" applyFont="1" applyFill="1" applyBorder="1" applyAlignment="1" applyProtection="1">
      <alignment horizontal="left" vertical="center" indent="2"/>
    </xf>
    <xf numFmtId="0" fontId="6" fillId="0" borderId="79" xfId="2" applyFont="1" applyFill="1" applyBorder="1" applyAlignment="1" applyProtection="1">
      <alignment horizontal="left" vertical="center"/>
    </xf>
    <xf numFmtId="0" fontId="6" fillId="0" borderId="80" xfId="2" applyFont="1" applyFill="1" applyBorder="1" applyAlignment="1" applyProtection="1">
      <alignment horizontal="left" vertical="center" indent="2"/>
    </xf>
    <xf numFmtId="0" fontId="6" fillId="0" borderId="77" xfId="2" applyFont="1" applyFill="1" applyBorder="1" applyAlignment="1" applyProtection="1">
      <alignment horizontal="center" wrapText="1"/>
    </xf>
    <xf numFmtId="3" fontId="8" fillId="0" borderId="89" xfId="0" applyNumberFormat="1" applyFont="1" applyFill="1" applyBorder="1" applyAlignment="1" applyProtection="1">
      <alignment horizontal="center"/>
      <protection locked="0"/>
    </xf>
    <xf numFmtId="3" fontId="8" fillId="0" borderId="64" xfId="0" applyNumberFormat="1" applyFont="1" applyFill="1" applyBorder="1" applyAlignment="1" applyProtection="1">
      <alignment horizontal="center"/>
      <protection locked="0"/>
    </xf>
    <xf numFmtId="3" fontId="8" fillId="0" borderId="63" xfId="0" applyNumberFormat="1" applyFont="1" applyFill="1" applyBorder="1" applyAlignment="1" applyProtection="1">
      <alignment horizontal="center" vertical="center"/>
      <protection locked="0"/>
    </xf>
    <xf numFmtId="3" fontId="8" fillId="0" borderId="16" xfId="0" applyNumberFormat="1" applyFont="1" applyFill="1" applyBorder="1" applyAlignment="1" applyProtection="1">
      <alignment horizontal="center"/>
      <protection locked="0"/>
    </xf>
    <xf numFmtId="0" fontId="6" fillId="0" borderId="18" xfId="0" applyFont="1" applyFill="1" applyBorder="1" applyAlignment="1">
      <alignment horizontal="center" wrapText="1"/>
    </xf>
    <xf numFmtId="0" fontId="6" fillId="0" borderId="18" xfId="2" applyFont="1" applyFill="1" applyBorder="1" applyAlignment="1" applyProtection="1">
      <alignment horizontal="center" wrapText="1"/>
    </xf>
    <xf numFmtId="0" fontId="15" fillId="0" borderId="0" xfId="0" applyFont="1" applyFill="1" applyBorder="1" applyAlignment="1" applyProtection="1">
      <alignment horizontal="center"/>
      <protection locked="0"/>
    </xf>
    <xf numFmtId="0" fontId="5" fillId="2" borderId="16" xfId="0" applyFont="1" applyFill="1" applyBorder="1" applyAlignment="1" applyProtection="1">
      <alignment horizontal="center" wrapText="1"/>
    </xf>
    <xf numFmtId="0" fontId="5" fillId="2" borderId="11" xfId="0" applyFont="1" applyFill="1" applyBorder="1" applyAlignment="1" applyProtection="1">
      <alignment horizontal="center" wrapText="1"/>
    </xf>
    <xf numFmtId="0" fontId="5" fillId="2" borderId="12" xfId="0" applyFont="1" applyFill="1" applyBorder="1" applyAlignment="1" applyProtection="1">
      <alignment horizontal="center" wrapText="1"/>
    </xf>
    <xf numFmtId="0" fontId="6" fillId="0" borderId="2" xfId="0" applyFont="1" applyFill="1" applyBorder="1" applyAlignment="1" applyProtection="1">
      <alignment horizontal="center"/>
      <protection locked="0"/>
    </xf>
    <xf numFmtId="0" fontId="6" fillId="0" borderId="3" xfId="0" applyFont="1" applyFill="1" applyBorder="1" applyAlignment="1" applyProtection="1">
      <alignment horizontal="center"/>
      <protection locked="0"/>
    </xf>
    <xf numFmtId="0" fontId="6" fillId="0" borderId="1" xfId="0" applyFont="1" applyFill="1" applyBorder="1" applyAlignment="1" applyProtection="1">
      <alignment horizontal="center"/>
      <protection locked="0"/>
    </xf>
    <xf numFmtId="0" fontId="8" fillId="0" borderId="1" xfId="0" applyFont="1" applyBorder="1" applyAlignment="1" applyProtection="1">
      <alignment horizontal="center"/>
    </xf>
    <xf numFmtId="0" fontId="15" fillId="0" borderId="2" xfId="0" applyFont="1" applyFill="1" applyBorder="1" applyAlignment="1" applyProtection="1">
      <alignment horizontal="center"/>
      <protection locked="0"/>
    </xf>
    <xf numFmtId="0" fontId="15" fillId="0" borderId="1" xfId="0" applyFont="1" applyFill="1" applyBorder="1" applyAlignment="1" applyProtection="1">
      <alignment horizontal="center"/>
      <protection locked="0"/>
    </xf>
    <xf numFmtId="0" fontId="15" fillId="0" borderId="3" xfId="0" applyFont="1" applyFill="1" applyBorder="1" applyAlignment="1" applyProtection="1">
      <alignment horizontal="center"/>
      <protection locked="0"/>
    </xf>
    <xf numFmtId="0" fontId="6" fillId="0" borderId="11" xfId="0" applyFont="1" applyFill="1" applyBorder="1" applyAlignment="1" applyProtection="1">
      <alignment horizontal="center"/>
      <protection locked="0"/>
    </xf>
    <xf numFmtId="0" fontId="6" fillId="0" borderId="18" xfId="0" applyFont="1" applyFill="1" applyBorder="1" applyAlignment="1" applyProtection="1">
      <alignment horizontal="center"/>
      <protection locked="0"/>
    </xf>
    <xf numFmtId="0" fontId="15" fillId="0" borderId="2" xfId="0" applyFont="1" applyFill="1" applyBorder="1" applyAlignment="1" applyProtection="1">
      <alignment horizontal="center" wrapText="1"/>
      <protection locked="0"/>
    </xf>
    <xf numFmtId="0" fontId="15" fillId="0" borderId="1" xfId="0" applyFont="1" applyFill="1" applyBorder="1" applyAlignment="1" applyProtection="1">
      <alignment horizontal="center" wrapText="1"/>
      <protection locked="0"/>
    </xf>
    <xf numFmtId="0" fontId="15" fillId="0" borderId="3" xfId="0" applyFont="1" applyFill="1" applyBorder="1" applyAlignment="1" applyProtection="1">
      <alignment horizontal="center" wrapText="1"/>
      <protection locked="0"/>
    </xf>
    <xf numFmtId="49" fontId="6" fillId="4" borderId="11" xfId="0" applyNumberFormat="1" applyFont="1" applyFill="1" applyBorder="1" applyAlignment="1" applyProtection="1">
      <alignment horizontal="left"/>
      <protection locked="0"/>
    </xf>
    <xf numFmtId="49" fontId="6" fillId="4" borderId="12" xfId="0" applyNumberFormat="1" applyFont="1" applyFill="1" applyBorder="1" applyAlignment="1" applyProtection="1">
      <alignment horizontal="left"/>
      <protection locked="0"/>
    </xf>
    <xf numFmtId="0" fontId="6" fillId="0" borderId="0" xfId="0" applyFont="1" applyFill="1" applyBorder="1" applyAlignment="1" applyProtection="1">
      <alignment horizontal="left"/>
      <protection locked="0"/>
    </xf>
    <xf numFmtId="0" fontId="6" fillId="0" borderId="8" xfId="0" applyFont="1" applyFill="1" applyBorder="1" applyAlignment="1" applyProtection="1">
      <alignment horizontal="left"/>
      <protection locked="0"/>
    </xf>
    <xf numFmtId="0" fontId="6" fillId="0" borderId="11" xfId="0" applyFont="1" applyFill="1" applyBorder="1" applyAlignment="1" applyProtection="1">
      <alignment horizontal="left"/>
      <protection locked="0"/>
    </xf>
    <xf numFmtId="0" fontId="6" fillId="0" borderId="12" xfId="0" applyFont="1" applyFill="1" applyBorder="1" applyAlignment="1" applyProtection="1">
      <alignment horizontal="left"/>
      <protection locked="0"/>
    </xf>
    <xf numFmtId="0" fontId="6" fillId="0" borderId="1" xfId="0" applyFont="1" applyFill="1" applyBorder="1" applyAlignment="1" applyProtection="1">
      <alignment vertical="center"/>
    </xf>
    <xf numFmtId="0" fontId="6" fillId="0" borderId="3" xfId="0" applyFont="1" applyFill="1" applyBorder="1" applyAlignment="1" applyProtection="1">
      <alignment vertical="center"/>
    </xf>
    <xf numFmtId="0" fontId="6" fillId="0" borderId="0" xfId="0" applyFont="1" applyFill="1" applyBorder="1" applyAlignment="1" applyProtection="1">
      <alignment horizontal="center"/>
      <protection locked="0"/>
    </xf>
    <xf numFmtId="0" fontId="6" fillId="0" borderId="8" xfId="0" applyFont="1" applyFill="1" applyBorder="1" applyAlignment="1" applyProtection="1">
      <alignment horizontal="center"/>
      <protection locked="0"/>
    </xf>
    <xf numFmtId="0" fontId="6" fillId="0" borderId="2" xfId="0" applyFont="1" applyFill="1" applyBorder="1" applyAlignment="1" applyProtection="1">
      <alignment horizontal="center" wrapText="1"/>
    </xf>
    <xf numFmtId="0" fontId="6" fillId="0" borderId="1" xfId="0" applyFont="1" applyFill="1" applyBorder="1" applyAlignment="1" applyProtection="1">
      <alignment horizontal="center" wrapText="1"/>
    </xf>
    <xf numFmtId="0" fontId="6" fillId="0" borderId="3" xfId="0" applyFont="1" applyFill="1" applyBorder="1" applyAlignment="1" applyProtection="1">
      <alignment horizontal="center" wrapText="1"/>
    </xf>
    <xf numFmtId="0" fontId="5" fillId="2" borderId="16" xfId="0" applyFont="1" applyFill="1" applyBorder="1" applyAlignment="1" applyProtection="1">
      <alignment horizontal="center"/>
    </xf>
    <xf numFmtId="0" fontId="5" fillId="2" borderId="11" xfId="0" applyFont="1" applyFill="1" applyBorder="1" applyAlignment="1" applyProtection="1">
      <alignment horizontal="center"/>
    </xf>
    <xf numFmtId="0" fontId="5" fillId="2" borderId="12" xfId="0" applyFont="1" applyFill="1" applyBorder="1" applyAlignment="1" applyProtection="1">
      <alignment horizontal="center"/>
    </xf>
    <xf numFmtId="0" fontId="6" fillId="0" borderId="80" xfId="0" applyFont="1" applyBorder="1" applyAlignment="1"/>
    <xf numFmtId="0" fontId="6" fillId="0" borderId="11" xfId="0" applyFont="1" applyBorder="1" applyAlignment="1"/>
    <xf numFmtId="0" fontId="6" fillId="0" borderId="79" xfId="0" applyFont="1" applyBorder="1" applyAlignment="1">
      <alignment horizontal="left"/>
    </xf>
    <xf numFmtId="0" fontId="6" fillId="0" borderId="0" xfId="0" applyFont="1" applyBorder="1" applyAlignment="1">
      <alignment horizontal="left"/>
    </xf>
    <xf numFmtId="0" fontId="5" fillId="0" borderId="77" xfId="2" applyFont="1" applyFill="1" applyBorder="1" applyAlignment="1" applyProtection="1">
      <alignment horizontal="center"/>
    </xf>
    <xf numFmtId="0" fontId="5" fillId="0" borderId="1" xfId="2" applyFont="1" applyFill="1" applyBorder="1" applyAlignment="1" applyProtection="1">
      <alignment horizontal="center"/>
    </xf>
    <xf numFmtId="0" fontId="5" fillId="0" borderId="3" xfId="2" applyFont="1" applyFill="1" applyBorder="1" applyAlignment="1" applyProtection="1">
      <alignment horizontal="center"/>
    </xf>
    <xf numFmtId="0" fontId="8" fillId="0" borderId="11" xfId="0" applyFont="1" applyBorder="1" applyAlignment="1" applyProtection="1">
      <alignment horizontal="center"/>
    </xf>
    <xf numFmtId="0" fontId="6" fillId="0" borderId="0" xfId="0" applyFont="1" applyBorder="1" applyAlignment="1">
      <alignment horizontal="center"/>
    </xf>
    <xf numFmtId="0" fontId="6" fillId="0" borderId="78" xfId="0" applyFont="1" applyBorder="1" applyAlignment="1"/>
    <xf numFmtId="0" fontId="6" fillId="0" borderId="18" xfId="0" applyFont="1" applyBorder="1" applyAlignment="1"/>
    <xf numFmtId="0" fontId="6" fillId="0" borderId="79" xfId="0" applyFont="1" applyBorder="1" applyAlignment="1"/>
    <xf numFmtId="0" fontId="6" fillId="0" borderId="13" xfId="0" applyFont="1" applyBorder="1" applyAlignment="1"/>
    <xf numFmtId="49" fontId="6" fillId="4" borderId="2" xfId="0" applyNumberFormat="1" applyFont="1" applyFill="1" applyBorder="1" applyAlignment="1" applyProtection="1">
      <alignment horizontal="center" wrapText="1"/>
      <protection locked="0"/>
    </xf>
    <xf numFmtId="49" fontId="6" fillId="4" borderId="1" xfId="0" applyNumberFormat="1" applyFont="1" applyFill="1" applyBorder="1" applyAlignment="1" applyProtection="1">
      <alignment horizontal="center" wrapText="1"/>
      <protection locked="0"/>
    </xf>
    <xf numFmtId="49" fontId="6" fillId="4" borderId="3" xfId="0" applyNumberFormat="1" applyFont="1" applyFill="1" applyBorder="1" applyAlignment="1" applyProtection="1">
      <alignment horizontal="center" wrapText="1"/>
      <protection locked="0"/>
    </xf>
    <xf numFmtId="0" fontId="8" fillId="0" borderId="0" xfId="2" applyFont="1" applyAlignment="1" applyProtection="1">
      <alignment horizontal="left"/>
    </xf>
    <xf numFmtId="0" fontId="8" fillId="0" borderId="2" xfId="0" applyFont="1" applyBorder="1" applyAlignment="1" applyProtection="1">
      <alignment horizontal="center" wrapText="1"/>
    </xf>
    <xf numFmtId="0" fontId="8" fillId="0" borderId="1" xfId="0" applyFont="1" applyBorder="1" applyAlignment="1" applyProtection="1">
      <alignment horizontal="center" wrapText="1"/>
    </xf>
    <xf numFmtId="0" fontId="8" fillId="0" borderId="3" xfId="0" applyFont="1" applyBorder="1" applyAlignment="1" applyProtection="1">
      <alignment horizontal="center" wrapText="1"/>
    </xf>
    <xf numFmtId="0" fontId="5" fillId="2" borderId="80" xfId="2" applyFont="1" applyFill="1" applyBorder="1" applyAlignment="1" applyProtection="1">
      <alignment horizontal="center" wrapText="1"/>
    </xf>
    <xf numFmtId="0" fontId="5" fillId="2" borderId="11" xfId="2" applyFont="1" applyFill="1" applyBorder="1" applyAlignment="1" applyProtection="1">
      <alignment horizontal="center" wrapText="1"/>
    </xf>
    <xf numFmtId="0" fontId="5" fillId="2" borderId="12" xfId="2" applyFont="1" applyFill="1" applyBorder="1" applyAlignment="1" applyProtection="1">
      <alignment horizontal="center" wrapText="1"/>
    </xf>
    <xf numFmtId="0" fontId="8" fillId="0" borderId="3" xfId="0" applyFont="1" applyBorder="1" applyAlignment="1" applyProtection="1">
      <alignment horizontal="center"/>
    </xf>
    <xf numFmtId="0" fontId="8" fillId="0" borderId="11" xfId="0" applyFont="1" applyBorder="1" applyAlignment="1">
      <alignment horizontal="center"/>
    </xf>
    <xf numFmtId="0" fontId="8" fillId="0" borderId="77" xfId="0" applyFont="1" applyBorder="1" applyAlignment="1" applyProtection="1">
      <alignment horizontal="center"/>
    </xf>
    <xf numFmtId="0" fontId="6" fillId="0" borderId="80" xfId="0" applyFont="1" applyBorder="1" applyAlignment="1">
      <alignment horizontal="left"/>
    </xf>
    <xf numFmtId="0" fontId="6" fillId="0" borderId="11" xfId="0" applyFont="1" applyBorder="1" applyAlignment="1">
      <alignment horizontal="left"/>
    </xf>
    <xf numFmtId="0" fontId="30" fillId="0" borderId="15" xfId="2" applyFont="1" applyBorder="1" applyAlignment="1" applyProtection="1">
      <alignment horizontal="center" wrapText="1"/>
    </xf>
    <xf numFmtId="0" fontId="30" fillId="0" borderId="0" xfId="2" applyFont="1" applyAlignment="1" applyProtection="1">
      <alignment horizontal="center" wrapText="1"/>
    </xf>
    <xf numFmtId="3" fontId="29" fillId="8" borderId="15" xfId="2" applyNumberFormat="1" applyFont="1" applyFill="1" applyBorder="1" applyAlignment="1" applyProtection="1">
      <alignment horizontal="center" vertical="center"/>
    </xf>
    <xf numFmtId="3" fontId="29" fillId="8" borderId="0" xfId="2" applyNumberFormat="1" applyFont="1" applyFill="1" applyBorder="1" applyAlignment="1" applyProtection="1">
      <alignment horizontal="center" vertical="center"/>
    </xf>
    <xf numFmtId="0" fontId="8" fillId="0" borderId="2" xfId="0" applyFont="1" applyBorder="1" applyAlignment="1">
      <alignment horizontal="center"/>
    </xf>
    <xf numFmtId="0" fontId="8" fillId="0" borderId="1" xfId="0" applyFont="1" applyBorder="1" applyAlignment="1">
      <alignment horizontal="center"/>
    </xf>
    <xf numFmtId="0" fontId="8" fillId="0" borderId="3" xfId="0" applyFont="1" applyBorder="1" applyAlignment="1">
      <alignment horizontal="center"/>
    </xf>
    <xf numFmtId="0" fontId="8" fillId="0" borderId="2" xfId="0" applyFont="1" applyFill="1" applyBorder="1" applyAlignment="1" applyProtection="1">
      <alignment horizontal="center"/>
    </xf>
    <xf numFmtId="0" fontId="8" fillId="0" borderId="1" xfId="0" applyFont="1" applyFill="1" applyBorder="1" applyAlignment="1" applyProtection="1">
      <alignment horizontal="center"/>
    </xf>
    <xf numFmtId="0" fontId="8" fillId="0" borderId="3" xfId="0" applyFont="1" applyFill="1" applyBorder="1" applyAlignment="1" applyProtection="1">
      <alignment horizontal="center"/>
    </xf>
    <xf numFmtId="0" fontId="5" fillId="2" borderId="16" xfId="2" applyFont="1" applyFill="1" applyBorder="1" applyAlignment="1" applyProtection="1">
      <alignment horizontal="center" wrapText="1"/>
    </xf>
    <xf numFmtId="0" fontId="8" fillId="0" borderId="78" xfId="2" applyFont="1" applyFill="1" applyBorder="1" applyAlignment="1" applyProtection="1">
      <alignment horizontal="left" vertical="center" wrapText="1"/>
    </xf>
    <xf numFmtId="0" fontId="8" fillId="0" borderId="18" xfId="2" applyFont="1" applyFill="1" applyBorder="1" applyAlignment="1" applyProtection="1">
      <alignment horizontal="left" vertical="center" wrapText="1"/>
    </xf>
    <xf numFmtId="0" fontId="8" fillId="0" borderId="19" xfId="2" applyFont="1" applyFill="1" applyBorder="1" applyAlignment="1" applyProtection="1">
      <alignment horizontal="left" vertical="center" wrapText="1"/>
    </xf>
    <xf numFmtId="0" fontId="8" fillId="0" borderId="80" xfId="2" applyFont="1" applyFill="1" applyBorder="1" applyAlignment="1" applyProtection="1">
      <alignment horizontal="left" vertical="center" wrapText="1"/>
    </xf>
    <xf numFmtId="0" fontId="8" fillId="0" borderId="11" xfId="2" applyFont="1" applyFill="1" applyBorder="1" applyAlignment="1" applyProtection="1">
      <alignment horizontal="left" vertical="center" wrapText="1"/>
    </xf>
    <xf numFmtId="0" fontId="8" fillId="0" borderId="12" xfId="2" applyFont="1" applyFill="1" applyBorder="1" applyAlignment="1" applyProtection="1">
      <alignment horizontal="left" vertical="center" wrapText="1"/>
    </xf>
    <xf numFmtId="0" fontId="8" fillId="7" borderId="17" xfId="2" applyFont="1" applyFill="1" applyBorder="1" applyAlignment="1" applyProtection="1">
      <alignment horizontal="center" vertical="center" wrapText="1"/>
    </xf>
    <xf numFmtId="0" fontId="8" fillId="7" borderId="19" xfId="2" applyFont="1" applyFill="1" applyBorder="1" applyAlignment="1" applyProtection="1">
      <alignment horizontal="center" vertical="center"/>
    </xf>
    <xf numFmtId="0" fontId="8" fillId="7" borderId="15" xfId="2" applyFont="1" applyFill="1" applyBorder="1" applyAlignment="1" applyProtection="1">
      <alignment horizontal="center" vertical="center"/>
    </xf>
    <xf numFmtId="0" fontId="8" fillId="7" borderId="8" xfId="2" applyFont="1" applyFill="1" applyBorder="1" applyAlignment="1" applyProtection="1">
      <alignment horizontal="center" vertical="center"/>
    </xf>
    <xf numFmtId="0" fontId="8" fillId="7" borderId="16" xfId="2" applyFont="1" applyFill="1" applyBorder="1" applyAlignment="1" applyProtection="1">
      <alignment horizontal="center" vertical="center"/>
    </xf>
    <xf numFmtId="0" fontId="8" fillId="7" borderId="12" xfId="2" applyFont="1" applyFill="1" applyBorder="1" applyAlignment="1" applyProtection="1">
      <alignment horizontal="center" vertical="center"/>
    </xf>
    <xf numFmtId="0" fontId="6" fillId="0" borderId="71" xfId="2" applyFont="1" applyFill="1" applyBorder="1" applyAlignment="1" applyProtection="1">
      <alignment horizontal="center" wrapText="1"/>
    </xf>
    <xf numFmtId="0" fontId="6" fillId="0" borderId="72" xfId="2" applyFont="1" applyFill="1" applyBorder="1" applyAlignment="1" applyProtection="1">
      <alignment horizontal="center" wrapText="1"/>
    </xf>
    <xf numFmtId="0" fontId="8" fillId="3" borderId="17" xfId="2" applyFont="1" applyFill="1" applyBorder="1" applyAlignment="1" applyProtection="1">
      <alignment horizontal="center" vertical="center" wrapText="1"/>
    </xf>
    <xf numFmtId="0" fontId="8" fillId="3" borderId="15" xfId="2" applyFont="1" applyFill="1" applyBorder="1" applyAlignment="1" applyProtection="1">
      <alignment horizontal="center" vertical="center"/>
    </xf>
    <xf numFmtId="0" fontId="8" fillId="3" borderId="16" xfId="2" applyFont="1" applyFill="1" applyBorder="1" applyAlignment="1" applyProtection="1">
      <alignment horizontal="center" vertical="center"/>
    </xf>
    <xf numFmtId="49" fontId="8" fillId="4" borderId="2" xfId="0" applyNumberFormat="1" applyFont="1" applyFill="1" applyBorder="1" applyAlignment="1" applyProtection="1">
      <alignment horizontal="left" vertical="top" wrapText="1"/>
      <protection locked="0"/>
    </xf>
    <xf numFmtId="49" fontId="6" fillId="4" borderId="1" xfId="0" applyNumberFormat="1" applyFont="1" applyFill="1" applyBorder="1" applyAlignment="1" applyProtection="1">
      <alignment horizontal="left" vertical="top" wrapText="1"/>
      <protection locked="0"/>
    </xf>
    <xf numFmtId="49" fontId="6" fillId="4" borderId="3" xfId="0" applyNumberFormat="1" applyFont="1" applyFill="1" applyBorder="1" applyAlignment="1" applyProtection="1">
      <alignment horizontal="left" vertical="top" wrapText="1"/>
      <protection locked="0"/>
    </xf>
    <xf numFmtId="0" fontId="6" fillId="4" borderId="35" xfId="0" applyFont="1" applyFill="1" applyBorder="1" applyAlignment="1" applyProtection="1">
      <alignment horizontal="center"/>
      <protection locked="0"/>
    </xf>
    <xf numFmtId="0" fontId="6" fillId="4" borderId="36" xfId="0" applyFont="1" applyFill="1" applyBorder="1" applyAlignment="1" applyProtection="1">
      <alignment horizontal="center"/>
      <protection locked="0"/>
    </xf>
    <xf numFmtId="0" fontId="8" fillId="0" borderId="2" xfId="0" applyFont="1" applyBorder="1" applyAlignment="1" applyProtection="1">
      <alignment horizontal="center"/>
    </xf>
    <xf numFmtId="0" fontId="6" fillId="0" borderId="30" xfId="0" applyFont="1" applyFill="1" applyBorder="1" applyAlignment="1" applyProtection="1">
      <alignment horizontal="center" wrapText="1"/>
    </xf>
    <xf numFmtId="0" fontId="6" fillId="0" borderId="45" xfId="0" applyFont="1" applyFill="1" applyBorder="1" applyAlignment="1" applyProtection="1">
      <alignment horizontal="center" wrapText="1"/>
    </xf>
    <xf numFmtId="0" fontId="6" fillId="4" borderId="32" xfId="0" applyFont="1" applyFill="1" applyBorder="1" applyAlignment="1" applyProtection="1">
      <alignment horizontal="center"/>
      <protection locked="0"/>
    </xf>
    <xf numFmtId="0" fontId="6" fillId="4" borderId="31" xfId="0" applyFont="1" applyFill="1" applyBorder="1" applyAlignment="1" applyProtection="1">
      <alignment horizontal="center"/>
      <protection locked="0"/>
    </xf>
    <xf numFmtId="0" fontId="6" fillId="4" borderId="33" xfId="0" applyFont="1" applyFill="1" applyBorder="1" applyAlignment="1" applyProtection="1">
      <alignment horizontal="center"/>
      <protection locked="0"/>
    </xf>
    <xf numFmtId="0" fontId="6" fillId="4" borderId="34" xfId="0" applyFont="1" applyFill="1" applyBorder="1" applyAlignment="1" applyProtection="1">
      <alignment horizontal="center"/>
      <protection locked="0"/>
    </xf>
    <xf numFmtId="0" fontId="6" fillId="0" borderId="38"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wrapText="1"/>
    </xf>
    <xf numFmtId="0" fontId="6" fillId="4" borderId="37" xfId="0" applyFont="1" applyFill="1" applyBorder="1" applyAlignment="1" applyProtection="1">
      <alignment horizontal="center"/>
      <protection locked="0"/>
    </xf>
    <xf numFmtId="0" fontId="6" fillId="4" borderId="5" xfId="0" applyFont="1" applyFill="1" applyBorder="1" applyAlignment="1" applyProtection="1">
      <alignment horizontal="center"/>
      <protection locked="0"/>
    </xf>
    <xf numFmtId="0" fontId="6" fillId="4" borderId="29" xfId="0" applyFont="1" applyFill="1" applyBorder="1" applyAlignment="1" applyProtection="1">
      <alignment horizontal="center"/>
      <protection locked="0"/>
    </xf>
    <xf numFmtId="0" fontId="5" fillId="0" borderId="15" xfId="0" applyFont="1" applyBorder="1" applyAlignment="1" applyProtection="1">
      <alignment horizontal="center"/>
    </xf>
    <xf numFmtId="0" fontId="5" fillId="0" borderId="0" xfId="0" applyFont="1" applyBorder="1" applyAlignment="1" applyProtection="1">
      <alignment horizontal="center"/>
    </xf>
    <xf numFmtId="0" fontId="5" fillId="0" borderId="8" xfId="0" applyFont="1" applyBorder="1" applyAlignment="1" applyProtection="1">
      <alignment horizontal="center"/>
    </xf>
    <xf numFmtId="0" fontId="6" fillId="0" borderId="16" xfId="0" applyFont="1" applyFill="1" applyBorder="1" applyAlignment="1" applyProtection="1">
      <alignment horizontal="center"/>
    </xf>
    <xf numFmtId="0" fontId="6" fillId="0" borderId="11" xfId="0" applyFont="1" applyFill="1" applyBorder="1" applyAlignment="1" applyProtection="1">
      <alignment horizontal="center"/>
    </xf>
    <xf numFmtId="0" fontId="6" fillId="0" borderId="12" xfId="0" applyFont="1" applyFill="1" applyBorder="1" applyAlignment="1" applyProtection="1">
      <alignment horizontal="center"/>
    </xf>
    <xf numFmtId="0" fontId="8" fillId="0" borderId="11" xfId="0" applyFont="1" applyBorder="1" applyAlignment="1" applyProtection="1">
      <alignment horizontal="center" wrapText="1"/>
    </xf>
    <xf numFmtId="0" fontId="24" fillId="0" borderId="2" xfId="0" applyFont="1" applyBorder="1" applyAlignment="1" applyProtection="1">
      <alignment horizontal="center"/>
    </xf>
    <xf numFmtId="0" fontId="24" fillId="0" borderId="1" xfId="0" applyFont="1" applyBorder="1" applyAlignment="1" applyProtection="1">
      <alignment horizontal="center"/>
    </xf>
    <xf numFmtId="0" fontId="24" fillId="0" borderId="3" xfId="0" applyFont="1" applyBorder="1" applyAlignment="1" applyProtection="1">
      <alignment horizontal="center"/>
    </xf>
    <xf numFmtId="0" fontId="6" fillId="4" borderId="17" xfId="2" applyFont="1" applyFill="1" applyBorder="1" applyAlignment="1" applyProtection="1">
      <alignment horizontal="center" vertical="center"/>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15" xfId="2" applyFont="1" applyFill="1" applyBorder="1" applyAlignment="1" applyProtection="1">
      <alignment horizontal="center" vertical="center"/>
    </xf>
    <xf numFmtId="0" fontId="6" fillId="4" borderId="0" xfId="2" applyFont="1" applyFill="1" applyBorder="1" applyAlignment="1" applyProtection="1">
      <alignment horizontal="center" vertical="center"/>
    </xf>
    <xf numFmtId="0" fontId="6" fillId="4" borderId="8" xfId="2" applyFont="1" applyFill="1" applyBorder="1" applyAlignment="1" applyProtection="1">
      <alignment horizontal="center" vertical="center"/>
    </xf>
    <xf numFmtId="0" fontId="6" fillId="4" borderId="16" xfId="2" applyFont="1" applyFill="1" applyBorder="1" applyAlignment="1" applyProtection="1">
      <alignment horizontal="center" vertical="center"/>
    </xf>
    <xf numFmtId="0" fontId="6" fillId="4" borderId="11" xfId="2" applyFont="1" applyFill="1" applyBorder="1" applyAlignment="1" applyProtection="1">
      <alignment horizontal="center" vertical="center"/>
    </xf>
    <xf numFmtId="0" fontId="6" fillId="4" borderId="12" xfId="2" applyFont="1" applyFill="1" applyBorder="1" applyAlignment="1" applyProtection="1">
      <alignment horizontal="center" vertical="center"/>
    </xf>
    <xf numFmtId="0" fontId="6" fillId="4" borderId="17" xfId="2" applyFont="1" applyFill="1" applyBorder="1" applyAlignment="1" applyProtection="1">
      <alignment horizontal="center"/>
    </xf>
    <xf numFmtId="0" fontId="6" fillId="4" borderId="18" xfId="2" applyFont="1" applyFill="1" applyBorder="1" applyAlignment="1" applyProtection="1">
      <alignment horizontal="center"/>
    </xf>
    <xf numFmtId="0" fontId="6" fillId="4" borderId="19" xfId="2" applyFont="1" applyFill="1" applyBorder="1" applyAlignment="1" applyProtection="1">
      <alignment horizontal="center"/>
    </xf>
    <xf numFmtId="0" fontId="6" fillId="4" borderId="15" xfId="2" applyFont="1" applyFill="1" applyBorder="1" applyAlignment="1" applyProtection="1">
      <alignment horizontal="center"/>
    </xf>
    <xf numFmtId="0" fontId="6" fillId="4" borderId="0" xfId="2" applyFont="1" applyFill="1" applyBorder="1" applyAlignment="1" applyProtection="1">
      <alignment horizontal="center"/>
    </xf>
    <xf numFmtId="0" fontId="6" fillId="4" borderId="8" xfId="2" applyFont="1" applyFill="1" applyBorder="1" applyAlignment="1" applyProtection="1">
      <alignment horizontal="center"/>
    </xf>
    <xf numFmtId="0" fontId="6" fillId="4" borderId="16" xfId="2" applyFont="1" applyFill="1" applyBorder="1" applyAlignment="1" applyProtection="1">
      <alignment horizontal="center"/>
    </xf>
    <xf numFmtId="0" fontId="6" fillId="4" borderId="11" xfId="2" applyFont="1" applyFill="1" applyBorder="1" applyAlignment="1" applyProtection="1">
      <alignment horizontal="center"/>
    </xf>
    <xf numFmtId="0" fontId="6" fillId="4" borderId="12" xfId="2" applyFont="1" applyFill="1" applyBorder="1" applyAlignment="1" applyProtection="1">
      <alignment horizontal="center"/>
    </xf>
    <xf numFmtId="49" fontId="8" fillId="2" borderId="2" xfId="0" applyNumberFormat="1" applyFont="1" applyFill="1" applyBorder="1" applyAlignment="1" applyProtection="1">
      <alignment horizontal="center" vertical="top" wrapText="1"/>
      <protection locked="0"/>
    </xf>
    <xf numFmtId="49" fontId="8" fillId="2" borderId="1" xfId="0" applyNumberFormat="1" applyFont="1" applyFill="1" applyBorder="1" applyAlignment="1" applyProtection="1">
      <alignment horizontal="center" vertical="top" wrapText="1"/>
      <protection locked="0"/>
    </xf>
    <xf numFmtId="49" fontId="8" fillId="2" borderId="3" xfId="0" applyNumberFormat="1" applyFont="1" applyFill="1" applyBorder="1" applyAlignment="1" applyProtection="1">
      <alignment horizontal="center" vertical="top" wrapText="1"/>
      <protection locked="0"/>
    </xf>
    <xf numFmtId="0" fontId="8" fillId="0" borderId="2" xfId="2" applyFont="1" applyBorder="1" applyAlignment="1" applyProtection="1">
      <alignment horizontal="center"/>
    </xf>
    <xf numFmtId="0" fontId="8" fillId="0" borderId="1" xfId="2" applyFont="1" applyBorder="1" applyAlignment="1" applyProtection="1">
      <alignment horizontal="center"/>
    </xf>
    <xf numFmtId="0" fontId="8" fillId="0" borderId="3" xfId="2" applyFont="1" applyBorder="1" applyAlignment="1" applyProtection="1">
      <alignment horizontal="center"/>
    </xf>
    <xf numFmtId="0" fontId="6" fillId="5" borderId="78" xfId="0" applyFont="1" applyFill="1" applyBorder="1" applyAlignment="1" applyProtection="1">
      <alignment horizontal="center" vertical="center" wrapText="1"/>
    </xf>
    <xf numFmtId="0" fontId="6" fillId="5" borderId="19" xfId="0" applyFont="1" applyFill="1" applyBorder="1" applyAlignment="1" applyProtection="1">
      <alignment horizontal="center" vertical="center" wrapText="1"/>
    </xf>
    <xf numFmtId="0" fontId="5" fillId="2" borderId="79" xfId="0" applyFont="1" applyFill="1" applyBorder="1" applyAlignment="1" applyProtection="1">
      <alignment horizontal="center"/>
    </xf>
    <xf numFmtId="0" fontId="5" fillId="2" borderId="0" xfId="0" applyFont="1" applyFill="1" applyBorder="1" applyAlignment="1" applyProtection="1">
      <alignment horizontal="center"/>
    </xf>
    <xf numFmtId="0" fontId="5" fillId="2" borderId="8" xfId="0" applyFont="1" applyFill="1" applyBorder="1" applyAlignment="1" applyProtection="1">
      <alignment horizontal="center"/>
    </xf>
    <xf numFmtId="0" fontId="6" fillId="2" borderId="80" xfId="0" applyFont="1" applyFill="1" applyBorder="1" applyAlignment="1" applyProtection="1">
      <alignment horizontal="center"/>
    </xf>
    <xf numFmtId="0" fontId="6" fillId="2" borderId="11" xfId="0" applyFont="1" applyFill="1" applyBorder="1" applyAlignment="1" applyProtection="1">
      <alignment horizontal="center"/>
    </xf>
    <xf numFmtId="0" fontId="6" fillId="2" borderId="12" xfId="0" applyFont="1" applyFill="1" applyBorder="1" applyAlignment="1" applyProtection="1">
      <alignment horizontal="center"/>
    </xf>
    <xf numFmtId="0" fontId="8" fillId="3" borderId="0" xfId="0" applyFont="1" applyFill="1" applyBorder="1" applyAlignment="1" applyProtection="1">
      <alignment horizontal="center" wrapText="1"/>
    </xf>
    <xf numFmtId="0" fontId="5" fillId="2" borderId="15" xfId="0" applyFont="1" applyFill="1" applyBorder="1" applyAlignment="1" applyProtection="1">
      <alignment horizontal="center"/>
    </xf>
    <xf numFmtId="0" fontId="6" fillId="2" borderId="16" xfId="0" applyFont="1" applyFill="1" applyBorder="1" applyAlignment="1" applyProtection="1">
      <alignment horizontal="center"/>
    </xf>
    <xf numFmtId="0" fontId="6" fillId="0" borderId="0" xfId="0" applyFont="1" applyFill="1" applyBorder="1" applyAlignment="1" applyProtection="1">
      <alignment horizontal="left" wrapText="1"/>
    </xf>
    <xf numFmtId="3" fontId="28" fillId="0" borderId="0" xfId="0" applyNumberFormat="1" applyFont="1" applyFill="1" applyBorder="1" applyAlignment="1" applyProtection="1">
      <alignment horizontal="left" indent="2"/>
      <protection locked="0"/>
    </xf>
    <xf numFmtId="3" fontId="6" fillId="0" borderId="57" xfId="0" applyNumberFormat="1" applyFont="1" applyFill="1" applyBorder="1" applyAlignment="1" applyProtection="1">
      <alignment horizontal="left" vertical="center" wrapText="1"/>
      <protection locked="0"/>
    </xf>
    <xf numFmtId="3" fontId="6" fillId="0" borderId="60" xfId="0" applyNumberFormat="1" applyFont="1" applyFill="1" applyBorder="1" applyAlignment="1" applyProtection="1">
      <alignment horizontal="left" vertical="center" wrapText="1"/>
      <protection locked="0"/>
    </xf>
    <xf numFmtId="3" fontId="6" fillId="0" borderId="58" xfId="0" applyNumberFormat="1" applyFont="1" applyFill="1" applyBorder="1" applyAlignment="1" applyProtection="1">
      <alignment horizontal="left" vertical="center" wrapText="1"/>
      <protection locked="0"/>
    </xf>
    <xf numFmtId="3" fontId="6" fillId="0" borderId="61" xfId="0" applyNumberFormat="1" applyFont="1" applyFill="1" applyBorder="1" applyAlignment="1" applyProtection="1">
      <alignment horizontal="left" vertical="center" wrapText="1"/>
      <protection locked="0"/>
    </xf>
    <xf numFmtId="3" fontId="6" fillId="0" borderId="54" xfId="0" applyNumberFormat="1" applyFont="1" applyFill="1" applyBorder="1" applyAlignment="1" applyProtection="1">
      <alignment horizontal="left" vertical="center" wrapText="1"/>
      <protection locked="0"/>
    </xf>
    <xf numFmtId="3" fontId="6" fillId="0" borderId="62" xfId="0" applyNumberFormat="1" applyFont="1" applyFill="1" applyBorder="1" applyAlignment="1" applyProtection="1">
      <alignment horizontal="left" vertical="center" wrapText="1"/>
      <protection locked="0"/>
    </xf>
    <xf numFmtId="3" fontId="6" fillId="0" borderId="11" xfId="0" applyNumberFormat="1" applyFont="1" applyFill="1" applyBorder="1" applyAlignment="1" applyProtection="1">
      <alignment horizontal="left" vertical="center" wrapText="1"/>
      <protection locked="0"/>
    </xf>
    <xf numFmtId="3" fontId="6" fillId="0" borderId="12" xfId="0" applyNumberFormat="1" applyFont="1" applyFill="1" applyBorder="1" applyAlignment="1" applyProtection="1">
      <alignment horizontal="left" vertical="center" wrapText="1"/>
      <protection locked="0"/>
    </xf>
  </cellXfs>
  <cellStyles count="5">
    <cellStyle name="Comma" xfId="3" builtinId="3"/>
    <cellStyle name="Hyperlink" xfId="1" builtinId="8"/>
    <cellStyle name="Normal" xfId="0" builtinId="0"/>
    <cellStyle name="Normal 3" xfId="2" xr:uid="{00000000-0005-0000-0000-000002000000}"/>
    <cellStyle name="Percent" xfId="4" builtinId="5"/>
  </cellStyles>
  <dxfs count="0"/>
  <tableStyles count="0" defaultTableStyle="TableStyleMedium9" defaultPivotStyle="PivotStyleLight16"/>
  <colors>
    <mruColors>
      <color rgb="FFFEF0B4"/>
      <color rgb="FFEFF5D3"/>
      <color rgb="FFF8FFE5"/>
      <color rgb="FFE8FB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Drop" dropStyle="combo" dx="31" fmlaLink="$B$9" fmlaRange="$G$6:$G$203"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6350</xdr:colOff>
          <xdr:row>7</xdr:row>
          <xdr:rowOff>215900</xdr:rowOff>
        </xdr:from>
        <xdr:to>
          <xdr:col>2</xdr:col>
          <xdr:colOff>6350</xdr:colOff>
          <xdr:row>8</xdr:row>
          <xdr:rowOff>196850</xdr:rowOff>
        </xdr:to>
        <xdr:sp macro="" textlink="">
          <xdr:nvSpPr>
            <xdr:cNvPr id="3078" name="Drop Down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terwill\Downloads\mn-res-gp-tempal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1. Utility Info"/>
      <sheetName val="2. RES Retail Sales"/>
      <sheetName val="3. GP Retail Sales"/>
      <sheetName val="4. RES &amp; GP REC Retirements"/>
      <sheetName val="5. Biennial Compliance Req."/>
      <sheetName val="6. REC Purchases &amp; Sale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State of MN Colors2">
  <a:themeElements>
    <a:clrScheme name="Custom 1">
      <a:dk1>
        <a:srgbClr val="003865"/>
      </a:dk1>
      <a:lt1>
        <a:srgbClr val="FFFFFF"/>
      </a:lt1>
      <a:dk2>
        <a:srgbClr val="000000"/>
      </a:dk2>
      <a:lt2>
        <a:srgbClr val="DDDDDA"/>
      </a:lt2>
      <a:accent1>
        <a:srgbClr val="003865"/>
      </a:accent1>
      <a:accent2>
        <a:srgbClr val="78BE21"/>
      </a:accent2>
      <a:accent3>
        <a:srgbClr val="008EAA"/>
      </a:accent3>
      <a:accent4>
        <a:srgbClr val="8D3F2B"/>
      </a:accent4>
      <a:accent5>
        <a:srgbClr val="0D5257"/>
      </a:accent5>
      <a:accent6>
        <a:srgbClr val="5D295F"/>
      </a:accent6>
      <a:hlink>
        <a:srgbClr val="0563C1"/>
      </a:hlink>
      <a:folHlink>
        <a:srgbClr val="5D295F"/>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n.gov/commerce/energy/industry-government/utilities/efiling.jsp" TargetMode="External"/><Relationship Id="rId1" Type="http://schemas.openxmlformats.org/officeDocument/2006/relationships/hyperlink" Target="https://www.edockets.state.mn.us/EFiling/home.js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tint="-0.499984740745262"/>
  </sheetPr>
  <dimension ref="A1:C50"/>
  <sheetViews>
    <sheetView tabSelected="1" zoomScaleNormal="100" zoomScaleSheetLayoutView="115" workbookViewId="0"/>
  </sheetViews>
  <sheetFormatPr defaultRowHeight="15.5" x14ac:dyDescent="0.35"/>
  <cols>
    <col min="1" max="1" width="107.453125" style="47" customWidth="1"/>
    <col min="2" max="2" width="3.90625" customWidth="1"/>
  </cols>
  <sheetData>
    <row r="1" spans="1:3" x14ac:dyDescent="0.35">
      <c r="A1" s="47" t="s">
        <v>0</v>
      </c>
    </row>
    <row r="2" spans="1:3" x14ac:dyDescent="0.35">
      <c r="A2" s="47" t="s">
        <v>467</v>
      </c>
    </row>
    <row r="3" spans="1:3" ht="26.25" customHeight="1" x14ac:dyDescent="0.35"/>
    <row r="4" spans="1:3" x14ac:dyDescent="0.35">
      <c r="A4" s="47" t="s">
        <v>1</v>
      </c>
    </row>
    <row r="5" spans="1:3" x14ac:dyDescent="0.35">
      <c r="A5" s="47" t="s">
        <v>2</v>
      </c>
    </row>
    <row r="6" spans="1:3" x14ac:dyDescent="0.35">
      <c r="A6" s="41"/>
    </row>
    <row r="7" spans="1:3" x14ac:dyDescent="0.35">
      <c r="A7" s="49" t="s">
        <v>3</v>
      </c>
      <c r="C7" s="1"/>
    </row>
    <row r="8" spans="1:3" x14ac:dyDescent="0.35">
      <c r="A8" s="45" t="s">
        <v>4</v>
      </c>
      <c r="C8" s="1"/>
    </row>
    <row r="9" spans="1:3" x14ac:dyDescent="0.35">
      <c r="A9" s="45"/>
      <c r="C9" s="1"/>
    </row>
    <row r="10" spans="1:3" x14ac:dyDescent="0.35">
      <c r="A10" s="41" t="str">
        <f>"Due: June 1st, "&amp; ('1. Utility Info'!$B$5+1)</f>
        <v>Due: June 1st, 2026</v>
      </c>
      <c r="C10" s="1"/>
    </row>
    <row r="11" spans="1:3" x14ac:dyDescent="0.35">
      <c r="A11" s="45" t="s">
        <v>5</v>
      </c>
      <c r="C11" s="1"/>
    </row>
    <row r="12" spans="1:3" x14ac:dyDescent="0.35">
      <c r="A12" s="50" t="str">
        <f>'1. Utility Info'!$D$2 &amp; "*"</f>
        <v>January 1, 2025 - December 31, 2025*</v>
      </c>
      <c r="C12" s="1"/>
    </row>
    <row r="13" spans="1:3" x14ac:dyDescent="0.35">
      <c r="A13" s="52" t="s">
        <v>468</v>
      </c>
      <c r="C13" s="1"/>
    </row>
    <row r="14" spans="1:3" x14ac:dyDescent="0.35">
      <c r="A14" s="51"/>
      <c r="C14" s="1"/>
    </row>
    <row r="15" spans="1:3" ht="18.5" x14ac:dyDescent="0.45">
      <c r="A15" s="48" t="s">
        <v>6</v>
      </c>
    </row>
    <row r="16" spans="1:3" ht="14.5" x14ac:dyDescent="0.35">
      <c r="A16" s="53" t="s">
        <v>7</v>
      </c>
    </row>
    <row r="17" spans="1:1" s="4" customFormat="1" x14ac:dyDescent="0.35">
      <c r="A17" s="54" t="s">
        <v>8</v>
      </c>
    </row>
    <row r="18" spans="1:1" ht="19" customHeight="1" x14ac:dyDescent="0.35">
      <c r="A18" s="352" t="s">
        <v>529</v>
      </c>
    </row>
    <row r="19" spans="1:1" ht="19" customHeight="1" x14ac:dyDescent="0.35">
      <c r="A19" s="353" t="s">
        <v>530</v>
      </c>
    </row>
    <row r="20" spans="1:1" ht="19" customHeight="1" x14ac:dyDescent="0.35">
      <c r="A20" s="353" t="s">
        <v>531</v>
      </c>
    </row>
    <row r="21" spans="1:1" ht="19" customHeight="1" x14ac:dyDescent="0.35">
      <c r="A21" s="353" t="s">
        <v>532</v>
      </c>
    </row>
    <row r="22" spans="1:1" ht="19" customHeight="1" x14ac:dyDescent="0.35">
      <c r="A22" s="354" t="s">
        <v>533</v>
      </c>
    </row>
    <row r="23" spans="1:1" ht="19" customHeight="1" x14ac:dyDescent="0.35">
      <c r="A23" s="367" t="s">
        <v>534</v>
      </c>
    </row>
    <row r="24" spans="1:1" ht="19" customHeight="1" x14ac:dyDescent="0.35">
      <c r="A24" s="367" t="s">
        <v>535</v>
      </c>
    </row>
    <row r="25" spans="1:1" ht="19" customHeight="1" x14ac:dyDescent="0.35">
      <c r="A25" s="353" t="s">
        <v>536</v>
      </c>
    </row>
    <row r="26" spans="1:1" ht="19" customHeight="1" x14ac:dyDescent="0.35">
      <c r="A26" s="353" t="s">
        <v>537</v>
      </c>
    </row>
    <row r="27" spans="1:1" ht="19" customHeight="1" x14ac:dyDescent="0.35">
      <c r="A27" s="353" t="s">
        <v>538</v>
      </c>
    </row>
    <row r="28" spans="1:1" x14ac:dyDescent="0.35">
      <c r="A28" s="42"/>
    </row>
    <row r="29" spans="1:1" x14ac:dyDescent="0.25">
      <c r="A29" s="43" t="s">
        <v>539</v>
      </c>
    </row>
    <row r="30" spans="1:1" x14ac:dyDescent="0.35">
      <c r="A30" s="247" t="s">
        <v>540</v>
      </c>
    </row>
    <row r="31" spans="1:1" s="3" customFormat="1" ht="46.5" x14ac:dyDescent="0.25">
      <c r="A31" s="44" t="s">
        <v>494</v>
      </c>
    </row>
    <row r="32" spans="1:1" x14ac:dyDescent="0.35">
      <c r="A32" s="225" t="s">
        <v>9</v>
      </c>
    </row>
    <row r="33" spans="1:1" x14ac:dyDescent="0.35">
      <c r="A33" s="45"/>
    </row>
    <row r="34" spans="1:1" x14ac:dyDescent="0.35">
      <c r="A34" s="45"/>
    </row>
    <row r="35" spans="1:1" x14ac:dyDescent="0.35">
      <c r="A35" s="45"/>
    </row>
    <row r="36" spans="1:1" x14ac:dyDescent="0.35">
      <c r="A36" s="45"/>
    </row>
    <row r="37" spans="1:1" x14ac:dyDescent="0.35">
      <c r="A37" s="45"/>
    </row>
    <row r="38" spans="1:1" x14ac:dyDescent="0.35">
      <c r="A38" s="45"/>
    </row>
    <row r="39" spans="1:1" x14ac:dyDescent="0.35">
      <c r="A39" s="45"/>
    </row>
    <row r="40" spans="1:1" x14ac:dyDescent="0.35">
      <c r="A40" s="46"/>
    </row>
    <row r="42" spans="1:1" ht="32.25" customHeight="1" x14ac:dyDescent="0.35"/>
    <row r="43" spans="1:1" s="2" customFormat="1" x14ac:dyDescent="0.35">
      <c r="A43" s="47"/>
    </row>
    <row r="44" spans="1:1" s="2" customFormat="1" x14ac:dyDescent="0.35">
      <c r="A44" s="47"/>
    </row>
    <row r="45" spans="1:1" s="2" customFormat="1" x14ac:dyDescent="0.35">
      <c r="A45" s="47"/>
    </row>
    <row r="46" spans="1:1" s="2" customFormat="1" x14ac:dyDescent="0.35">
      <c r="A46" s="47"/>
    </row>
    <row r="47" spans="1:1" s="2" customFormat="1" x14ac:dyDescent="0.35">
      <c r="A47" s="47"/>
    </row>
    <row r="48" spans="1:1" s="2" customFormat="1" x14ac:dyDescent="0.35">
      <c r="A48" s="47"/>
    </row>
    <row r="49" spans="1:1" s="2" customFormat="1" x14ac:dyDescent="0.35">
      <c r="A49" s="47"/>
    </row>
    <row r="50" spans="1:1" s="2" customFormat="1" x14ac:dyDescent="0.35">
      <c r="A50" s="47"/>
    </row>
  </sheetData>
  <phoneticPr fontId="0" type="noConversion"/>
  <hyperlinks>
    <hyperlink ref="A29" r:id="rId1" display="E-file the completed spreadsheet in Excel (.XLS or .XLSX) format.  To e-file, login, or register, at: https://www.edockets.state.mn.us/EFiling/home.jsp" xr:uid="{00000000-0004-0000-0000-000001000000}"/>
    <hyperlink ref="A30" r:id="rId2" location="register" display="For directions on how to  e-file, see: https://mn.gov/commerce/energy/industry-government/utilities/efiling.jsp#register " xr:uid="{7762819E-4BAC-4529-9067-B8AD38F9DF2B}"/>
  </hyperlinks>
  <pageMargins left="0.75" right="0.93762626262626259" top="1" bottom="1" header="0.5" footer="0.5"/>
  <pageSetup scale="88" orientation="portrait" r:id="rId3"/>
  <headerFooter alignWithMargins="0">
    <oddHeader>&amp;C&amp;A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E8FBFC"/>
  </sheetPr>
  <dimension ref="A1:G66"/>
  <sheetViews>
    <sheetView zoomScaleNormal="100" zoomScalePageLayoutView="55" workbookViewId="0"/>
  </sheetViews>
  <sheetFormatPr defaultColWidth="9.1796875" defaultRowHeight="14.5" x14ac:dyDescent="0.35"/>
  <cols>
    <col min="1" max="1" width="33.1796875" style="57" customWidth="1"/>
    <col min="2" max="2" width="40.54296875" style="13" customWidth="1"/>
    <col min="3" max="3" width="12.81640625" style="57" customWidth="1"/>
    <col min="4" max="4" width="18.1796875" style="57" bestFit="1" customWidth="1"/>
    <col min="5" max="5" width="41.81640625" style="13" customWidth="1"/>
    <col min="6" max="6" width="9.1796875" style="13"/>
    <col min="7" max="7" width="7.81640625" style="13" customWidth="1"/>
    <col min="8" max="16384" width="9.1796875" style="13"/>
  </cols>
  <sheetData>
    <row r="1" spans="1:7" ht="15" thickTop="1" x14ac:dyDescent="0.35">
      <c r="A1" s="391" t="str">
        <f>'1. Utility Info'!$A$1</f>
        <v>Minnesota Public Utilities Commission: Docket No. E999/PR-26-12</v>
      </c>
      <c r="B1" s="407"/>
      <c r="C1" s="408"/>
      <c r="D1" s="408"/>
      <c r="E1" s="409" t="s">
        <v>543</v>
      </c>
    </row>
    <row r="2" spans="1:7" x14ac:dyDescent="0.35">
      <c r="A2" s="394" t="str">
        <f>'1. Utility Info'!$A$2</f>
        <v>Minnesota Department of Commerce: Docket No. E999/PR-02-1240</v>
      </c>
      <c r="B2" s="40"/>
      <c r="C2" s="60" t="s">
        <v>12</v>
      </c>
      <c r="D2" s="60"/>
      <c r="E2" s="106" t="str">
        <f>'1. Utility Info'!$D$2</f>
        <v>January 1, 2025 - December 31, 2025</v>
      </c>
    </row>
    <row r="3" spans="1:7" ht="18.5" x14ac:dyDescent="0.45">
      <c r="A3" s="568" t="s">
        <v>383</v>
      </c>
      <c r="B3" s="569"/>
      <c r="C3" s="569"/>
      <c r="D3" s="569"/>
      <c r="E3" s="570"/>
    </row>
    <row r="4" spans="1:7" ht="15" thickBot="1" x14ac:dyDescent="0.4">
      <c r="A4" s="571" t="s">
        <v>384</v>
      </c>
      <c r="B4" s="572"/>
      <c r="C4" s="572"/>
      <c r="D4" s="572"/>
      <c r="E4" s="573"/>
    </row>
    <row r="5" spans="1:7" ht="15" thickBot="1" x14ac:dyDescent="0.4">
      <c r="A5" s="109"/>
      <c r="B5" s="109"/>
      <c r="C5" s="109"/>
      <c r="D5" s="109"/>
    </row>
    <row r="6" spans="1:7" ht="18" customHeight="1" x14ac:dyDescent="0.35">
      <c r="A6" s="411" t="s">
        <v>385</v>
      </c>
      <c r="B6" s="84">
        <f>SUM(A11:A63)</f>
        <v>0</v>
      </c>
      <c r="C6" s="13"/>
      <c r="D6" s="13"/>
    </row>
    <row r="7" spans="1:7" ht="18" customHeight="1" thickBot="1" x14ac:dyDescent="0.4">
      <c r="A7" s="412" t="s">
        <v>386</v>
      </c>
      <c r="B7" s="111">
        <f>SUM(B11:B63)</f>
        <v>0</v>
      </c>
      <c r="C7" s="13"/>
      <c r="D7" s="13"/>
    </row>
    <row r="8" spans="1:7" ht="15" thickBot="1" x14ac:dyDescent="0.4">
      <c r="F8" s="62"/>
      <c r="G8" s="62"/>
    </row>
    <row r="9" spans="1:7" ht="15" thickBot="1" x14ac:dyDescent="0.4">
      <c r="A9" s="566" t="s">
        <v>387</v>
      </c>
      <c r="B9" s="567"/>
      <c r="C9" s="110"/>
      <c r="D9" s="110"/>
      <c r="E9" s="62"/>
    </row>
    <row r="10" spans="1:7" ht="15" thickBot="1" x14ac:dyDescent="0.4">
      <c r="A10" s="410" t="s">
        <v>388</v>
      </c>
      <c r="B10" s="359" t="s">
        <v>389</v>
      </c>
      <c r="C10" s="112" t="s">
        <v>390</v>
      </c>
      <c r="D10" s="112" t="s">
        <v>391</v>
      </c>
      <c r="E10" s="113" t="s">
        <v>337</v>
      </c>
    </row>
    <row r="11" spans="1:7" x14ac:dyDescent="0.35">
      <c r="A11" s="405"/>
      <c r="B11" s="96"/>
      <c r="C11" s="95"/>
      <c r="D11" s="95"/>
      <c r="E11" s="97"/>
    </row>
    <row r="12" spans="1:7" x14ac:dyDescent="0.35">
      <c r="A12" s="114"/>
      <c r="B12" s="69"/>
      <c r="C12" s="357"/>
      <c r="D12" s="357"/>
      <c r="E12" s="358"/>
    </row>
    <row r="13" spans="1:7" ht="12.75" customHeight="1" x14ac:dyDescent="0.35">
      <c r="A13" s="114"/>
      <c r="B13" s="69"/>
      <c r="C13" s="357"/>
      <c r="D13" s="357"/>
      <c r="E13" s="358"/>
    </row>
    <row r="14" spans="1:7" x14ac:dyDescent="0.35">
      <c r="A14" s="114"/>
      <c r="B14" s="69"/>
      <c r="C14" s="357"/>
      <c r="D14" s="357"/>
      <c r="E14" s="358"/>
    </row>
    <row r="15" spans="1:7" x14ac:dyDescent="0.35">
      <c r="A15" s="114"/>
      <c r="B15" s="69"/>
      <c r="C15" s="357"/>
      <c r="D15" s="357"/>
      <c r="E15" s="358"/>
    </row>
    <row r="16" spans="1:7" x14ac:dyDescent="0.35">
      <c r="A16" s="114"/>
      <c r="B16" s="69"/>
      <c r="C16" s="357"/>
      <c r="D16" s="357"/>
      <c r="E16" s="358"/>
    </row>
    <row r="17" spans="1:5" x14ac:dyDescent="0.35">
      <c r="A17" s="114"/>
      <c r="B17" s="69"/>
      <c r="C17" s="357"/>
      <c r="D17" s="357"/>
      <c r="E17" s="358"/>
    </row>
    <row r="18" spans="1:5" x14ac:dyDescent="0.35">
      <c r="A18" s="114"/>
      <c r="B18" s="69"/>
      <c r="C18" s="357"/>
      <c r="D18" s="357"/>
      <c r="E18" s="358"/>
    </row>
    <row r="19" spans="1:5" x14ac:dyDescent="0.35">
      <c r="A19" s="114"/>
      <c r="B19" s="69"/>
      <c r="C19" s="357"/>
      <c r="D19" s="357"/>
      <c r="E19" s="358"/>
    </row>
    <row r="20" spans="1:5" x14ac:dyDescent="0.35">
      <c r="A20" s="114"/>
      <c r="B20" s="69"/>
      <c r="C20" s="357"/>
      <c r="D20" s="357"/>
      <c r="E20" s="358"/>
    </row>
    <row r="21" spans="1:5" x14ac:dyDescent="0.35">
      <c r="A21" s="114"/>
      <c r="B21" s="69"/>
      <c r="C21" s="357"/>
      <c r="D21" s="357"/>
      <c r="E21" s="358"/>
    </row>
    <row r="22" spans="1:5" x14ac:dyDescent="0.35">
      <c r="A22" s="114"/>
      <c r="B22" s="69"/>
      <c r="C22" s="357"/>
      <c r="D22" s="357"/>
      <c r="E22" s="358"/>
    </row>
    <row r="23" spans="1:5" x14ac:dyDescent="0.35">
      <c r="A23" s="114"/>
      <c r="B23" s="69"/>
      <c r="C23" s="357"/>
      <c r="D23" s="357"/>
      <c r="E23" s="358"/>
    </row>
    <row r="24" spans="1:5" x14ac:dyDescent="0.35">
      <c r="A24" s="114"/>
      <c r="B24" s="69"/>
      <c r="C24" s="357"/>
      <c r="D24" s="357"/>
      <c r="E24" s="358"/>
    </row>
    <row r="25" spans="1:5" x14ac:dyDescent="0.35">
      <c r="A25" s="114"/>
      <c r="B25" s="69"/>
      <c r="C25" s="357"/>
      <c r="D25" s="357"/>
      <c r="E25" s="358"/>
    </row>
    <row r="26" spans="1:5" x14ac:dyDescent="0.35">
      <c r="A26" s="114"/>
      <c r="B26" s="69"/>
      <c r="C26" s="357"/>
      <c r="D26" s="357"/>
      <c r="E26" s="358"/>
    </row>
    <row r="27" spans="1:5" x14ac:dyDescent="0.35">
      <c r="A27" s="114"/>
      <c r="B27" s="69"/>
      <c r="C27" s="357"/>
      <c r="D27" s="357"/>
      <c r="E27" s="358"/>
    </row>
    <row r="28" spans="1:5" x14ac:dyDescent="0.35">
      <c r="A28" s="114"/>
      <c r="B28" s="69"/>
      <c r="C28" s="357"/>
      <c r="D28" s="357"/>
      <c r="E28" s="358"/>
    </row>
    <row r="29" spans="1:5" x14ac:dyDescent="0.35">
      <c r="A29" s="114"/>
      <c r="B29" s="69"/>
      <c r="C29" s="357"/>
      <c r="D29" s="357"/>
      <c r="E29" s="358"/>
    </row>
    <row r="30" spans="1:5" x14ac:dyDescent="0.35">
      <c r="A30" s="114"/>
      <c r="B30" s="69"/>
      <c r="C30" s="357"/>
      <c r="D30" s="357"/>
      <c r="E30" s="358"/>
    </row>
    <row r="31" spans="1:5" x14ac:dyDescent="0.35">
      <c r="A31" s="114"/>
      <c r="B31" s="69"/>
      <c r="C31" s="357"/>
      <c r="D31" s="357"/>
      <c r="E31" s="358"/>
    </row>
    <row r="32" spans="1:5" x14ac:dyDescent="0.35">
      <c r="A32" s="114"/>
      <c r="B32" s="69"/>
      <c r="C32" s="357"/>
      <c r="D32" s="357"/>
      <c r="E32" s="358"/>
    </row>
    <row r="33" spans="1:5" x14ac:dyDescent="0.35">
      <c r="A33" s="114"/>
      <c r="B33" s="69"/>
      <c r="C33" s="357"/>
      <c r="D33" s="357"/>
      <c r="E33" s="358"/>
    </row>
    <row r="34" spans="1:5" x14ac:dyDescent="0.35">
      <c r="A34" s="114"/>
      <c r="B34" s="69"/>
      <c r="C34" s="357"/>
      <c r="D34" s="357"/>
      <c r="E34" s="358"/>
    </row>
    <row r="35" spans="1:5" x14ac:dyDescent="0.35">
      <c r="A35" s="114"/>
      <c r="B35" s="69"/>
      <c r="C35" s="357"/>
      <c r="D35" s="357"/>
      <c r="E35" s="358"/>
    </row>
    <row r="36" spans="1:5" x14ac:dyDescent="0.35">
      <c r="A36" s="114"/>
      <c r="B36" s="69"/>
      <c r="C36" s="357"/>
      <c r="D36" s="357"/>
      <c r="E36" s="358"/>
    </row>
    <row r="37" spans="1:5" x14ac:dyDescent="0.35">
      <c r="A37" s="114"/>
      <c r="B37" s="69"/>
      <c r="C37" s="357"/>
      <c r="D37" s="357"/>
      <c r="E37" s="358"/>
    </row>
    <row r="38" spans="1:5" x14ac:dyDescent="0.35">
      <c r="A38" s="114"/>
      <c r="B38" s="69"/>
      <c r="C38" s="357"/>
      <c r="D38" s="357"/>
      <c r="E38" s="358"/>
    </row>
    <row r="39" spans="1:5" x14ac:dyDescent="0.35">
      <c r="A39" s="114"/>
      <c r="B39" s="69"/>
      <c r="C39" s="357"/>
      <c r="D39" s="357"/>
      <c r="E39" s="358"/>
    </row>
    <row r="40" spans="1:5" x14ac:dyDescent="0.35">
      <c r="A40" s="114"/>
      <c r="B40" s="69"/>
      <c r="C40" s="357"/>
      <c r="D40" s="357"/>
      <c r="E40" s="358"/>
    </row>
    <row r="41" spans="1:5" x14ac:dyDescent="0.35">
      <c r="A41" s="114"/>
      <c r="B41" s="69"/>
      <c r="C41" s="357"/>
      <c r="D41" s="357"/>
      <c r="E41" s="358"/>
    </row>
    <row r="42" spans="1:5" x14ac:dyDescent="0.35">
      <c r="A42" s="114"/>
      <c r="B42" s="69"/>
      <c r="C42" s="357"/>
      <c r="D42" s="357"/>
      <c r="E42" s="358"/>
    </row>
    <row r="43" spans="1:5" x14ac:dyDescent="0.35">
      <c r="A43" s="114"/>
      <c r="B43" s="69"/>
      <c r="C43" s="357"/>
      <c r="D43" s="357"/>
      <c r="E43" s="358"/>
    </row>
    <row r="44" spans="1:5" x14ac:dyDescent="0.35">
      <c r="A44" s="114"/>
      <c r="B44" s="69"/>
      <c r="C44" s="357"/>
      <c r="D44" s="357"/>
      <c r="E44" s="358"/>
    </row>
    <row r="45" spans="1:5" x14ac:dyDescent="0.35">
      <c r="A45" s="114"/>
      <c r="B45" s="69"/>
      <c r="C45" s="357"/>
      <c r="D45" s="357"/>
      <c r="E45" s="358"/>
    </row>
    <row r="46" spans="1:5" x14ac:dyDescent="0.35">
      <c r="A46" s="114"/>
      <c r="B46" s="69"/>
      <c r="C46" s="357"/>
      <c r="D46" s="357"/>
      <c r="E46" s="358"/>
    </row>
    <row r="47" spans="1:5" x14ac:dyDescent="0.35">
      <c r="A47" s="114"/>
      <c r="B47" s="69"/>
      <c r="C47" s="357"/>
      <c r="D47" s="357"/>
      <c r="E47" s="358"/>
    </row>
    <row r="48" spans="1:5" x14ac:dyDescent="0.35">
      <c r="A48" s="114"/>
      <c r="B48" s="69"/>
      <c r="C48" s="357"/>
      <c r="D48" s="357"/>
      <c r="E48" s="358"/>
    </row>
    <row r="49" spans="1:5" x14ac:dyDescent="0.35">
      <c r="A49" s="114"/>
      <c r="B49" s="69"/>
      <c r="C49" s="357"/>
      <c r="D49" s="357"/>
      <c r="E49" s="358"/>
    </row>
    <row r="50" spans="1:5" x14ac:dyDescent="0.35">
      <c r="A50" s="114"/>
      <c r="B50" s="69"/>
      <c r="C50" s="357"/>
      <c r="D50" s="357"/>
      <c r="E50" s="358"/>
    </row>
    <row r="51" spans="1:5" x14ac:dyDescent="0.35">
      <c r="A51" s="114"/>
      <c r="B51" s="69"/>
      <c r="C51" s="357"/>
      <c r="D51" s="357"/>
      <c r="E51" s="358"/>
    </row>
    <row r="52" spans="1:5" x14ac:dyDescent="0.35">
      <c r="A52" s="114"/>
      <c r="B52" s="69"/>
      <c r="C52" s="357"/>
      <c r="D52" s="357"/>
      <c r="E52" s="358"/>
    </row>
    <row r="53" spans="1:5" x14ac:dyDescent="0.35">
      <c r="A53" s="114"/>
      <c r="B53" s="69"/>
      <c r="C53" s="357"/>
      <c r="D53" s="357"/>
      <c r="E53" s="358"/>
    </row>
    <row r="54" spans="1:5" x14ac:dyDescent="0.35">
      <c r="A54" s="114"/>
      <c r="B54" s="69"/>
      <c r="C54" s="357"/>
      <c r="D54" s="357"/>
      <c r="E54" s="358"/>
    </row>
    <row r="55" spans="1:5" x14ac:dyDescent="0.35">
      <c r="A55" s="114"/>
      <c r="B55" s="69"/>
      <c r="C55" s="357"/>
      <c r="D55" s="357"/>
      <c r="E55" s="358"/>
    </row>
    <row r="56" spans="1:5" x14ac:dyDescent="0.35">
      <c r="A56" s="114"/>
      <c r="B56" s="69"/>
      <c r="C56" s="357"/>
      <c r="D56" s="357"/>
      <c r="E56" s="358"/>
    </row>
    <row r="57" spans="1:5" x14ac:dyDescent="0.35">
      <c r="A57" s="114"/>
      <c r="B57" s="69"/>
      <c r="C57" s="357"/>
      <c r="D57" s="357"/>
      <c r="E57" s="358"/>
    </row>
    <row r="58" spans="1:5" x14ac:dyDescent="0.35">
      <c r="A58" s="114"/>
      <c r="B58" s="69"/>
      <c r="C58" s="357"/>
      <c r="D58" s="357"/>
      <c r="E58" s="358"/>
    </row>
    <row r="59" spans="1:5" x14ac:dyDescent="0.35">
      <c r="A59" s="114"/>
      <c r="B59" s="69"/>
      <c r="C59" s="357"/>
      <c r="D59" s="357"/>
      <c r="E59" s="358"/>
    </row>
    <row r="60" spans="1:5" x14ac:dyDescent="0.35">
      <c r="A60" s="114"/>
      <c r="B60" s="69"/>
      <c r="C60" s="357"/>
      <c r="D60" s="357"/>
      <c r="E60" s="358"/>
    </row>
    <row r="61" spans="1:5" x14ac:dyDescent="0.35">
      <c r="A61" s="114"/>
      <c r="B61" s="69"/>
      <c r="C61" s="357"/>
      <c r="D61" s="357"/>
      <c r="E61" s="358"/>
    </row>
    <row r="62" spans="1:5" x14ac:dyDescent="0.35">
      <c r="A62" s="114"/>
      <c r="B62" s="69"/>
      <c r="C62" s="357"/>
      <c r="D62" s="357"/>
      <c r="E62" s="358"/>
    </row>
    <row r="63" spans="1:5" ht="15" thickBot="1" x14ac:dyDescent="0.4">
      <c r="A63" s="406"/>
      <c r="B63" s="368"/>
      <c r="C63" s="369"/>
      <c r="D63" s="369"/>
      <c r="E63" s="370"/>
    </row>
    <row r="64" spans="1:5" x14ac:dyDescent="0.35">
      <c r="C64" s="78"/>
      <c r="D64" s="78"/>
    </row>
    <row r="65" spans="3:4" x14ac:dyDescent="0.35">
      <c r="C65" s="78"/>
      <c r="D65" s="78"/>
    </row>
    <row r="66" spans="3:4" x14ac:dyDescent="0.35">
      <c r="C66" s="78"/>
      <c r="D66" s="78"/>
    </row>
  </sheetData>
  <protectedRanges>
    <protectedRange sqref="A11:E63" name="Wholesale_1"/>
  </protectedRanges>
  <mergeCells count="3">
    <mergeCell ref="A9:B9"/>
    <mergeCell ref="A3:E3"/>
    <mergeCell ref="A4:E4"/>
  </mergeCells>
  <pageMargins left="0.75" right="0.75" top="1" bottom="1" header="0.5" footer="0.5"/>
  <pageSetup scale="60" orientation="portrait" r:id="rId1"/>
  <headerFooter alignWithMargins="0">
    <oddHeader>&amp;CRenewable Energy Certificate Retirement Report for
RENEWABLE ENERGY STANDARDS and GREEN PRICING PROGRAMS</oddHeader>
    <oddFooter>&amp;LAttachment 9: REC Purchases &amp; Sales&amp;CPage &amp;P of &amp;N</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700-000000000000}">
          <x14:formula1>
            <xm:f>'List Codes'!$C$2:$C$6</xm:f>
          </x14:formula1>
          <xm:sqref>D11:D57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C27FF-F624-4304-BD62-E5E6B1359D7A}">
  <sheetPr codeName="Sheet11">
    <tabColor rgb="FFE8FBFC"/>
  </sheetPr>
  <dimension ref="A1:G45"/>
  <sheetViews>
    <sheetView zoomScaleNormal="100" zoomScalePageLayoutView="70" workbookViewId="0"/>
  </sheetViews>
  <sheetFormatPr defaultColWidth="9.1796875" defaultRowHeight="14.5" x14ac:dyDescent="0.35"/>
  <cols>
    <col min="1" max="1" width="7.81640625" style="57" customWidth="1"/>
    <col min="2" max="2" width="50.1796875" style="13" customWidth="1"/>
    <col min="3" max="3" width="49.81640625" style="57" customWidth="1"/>
    <col min="4" max="4" width="33.453125" style="57" customWidth="1"/>
    <col min="5" max="5" width="20" style="13" customWidth="1"/>
    <col min="6" max="6" width="9.1796875" style="13"/>
    <col min="7" max="7" width="7.81640625" style="13" customWidth="1"/>
    <col min="8" max="16384" width="9.1796875" style="13"/>
  </cols>
  <sheetData>
    <row r="1" spans="1:7" x14ac:dyDescent="0.35">
      <c r="A1" s="58" t="str">
        <f>'1. Utility Info'!$A$1</f>
        <v>Minnesota Public Utilities Commission: Docket No. E999/PR-26-12</v>
      </c>
      <c r="B1" s="55"/>
      <c r="C1" s="63"/>
      <c r="D1" s="63"/>
      <c r="E1" s="56" t="s">
        <v>544</v>
      </c>
    </row>
    <row r="2" spans="1:7" x14ac:dyDescent="0.35">
      <c r="A2" s="59" t="str">
        <f>'1. Utility Info'!$A$2</f>
        <v>Minnesota Department of Commerce: Docket No. E999/PR-02-1240</v>
      </c>
      <c r="B2" s="40"/>
      <c r="C2" s="60" t="s">
        <v>12</v>
      </c>
      <c r="D2" s="60"/>
      <c r="E2" s="106" t="str">
        <f>'1. Utility Info'!$D$2</f>
        <v>January 1, 2025 - December 31, 2025</v>
      </c>
    </row>
    <row r="3" spans="1:7" ht="18.5" x14ac:dyDescent="0.45">
      <c r="A3" s="575" t="s">
        <v>393</v>
      </c>
      <c r="B3" s="569"/>
      <c r="C3" s="569"/>
      <c r="D3" s="569"/>
      <c r="E3" s="570"/>
    </row>
    <row r="4" spans="1:7" ht="15" thickBot="1" x14ac:dyDescent="0.4">
      <c r="A4" s="576" t="s">
        <v>394</v>
      </c>
      <c r="B4" s="572"/>
      <c r="C4" s="572"/>
      <c r="D4" s="572"/>
      <c r="E4" s="573"/>
    </row>
    <row r="5" spans="1:7" x14ac:dyDescent="0.35">
      <c r="A5" s="109"/>
      <c r="B5" s="109"/>
      <c r="C5" s="109"/>
      <c r="D5" s="109"/>
    </row>
    <row r="6" spans="1:7" x14ac:dyDescent="0.35">
      <c r="A6" s="574" t="s">
        <v>395</v>
      </c>
      <c r="B6" s="574"/>
      <c r="C6" s="574"/>
      <c r="D6" s="574"/>
      <c r="E6" s="574"/>
    </row>
    <row r="7" spans="1:7" x14ac:dyDescent="0.35">
      <c r="A7" s="577" t="s">
        <v>396</v>
      </c>
      <c r="B7" s="577"/>
      <c r="C7" s="577"/>
      <c r="D7" s="577"/>
      <c r="E7" s="577"/>
      <c r="F7" s="62"/>
      <c r="G7" s="62"/>
    </row>
    <row r="8" spans="1:7" x14ac:dyDescent="0.35">
      <c r="A8" s="577"/>
      <c r="B8" s="577"/>
      <c r="C8" s="577"/>
      <c r="D8" s="577"/>
      <c r="E8" s="577"/>
    </row>
    <row r="9" spans="1:7" x14ac:dyDescent="0.35">
      <c r="A9" s="250"/>
      <c r="B9" s="250"/>
      <c r="C9" s="250"/>
      <c r="D9" s="250"/>
      <c r="E9" s="250"/>
    </row>
    <row r="10" spans="1:7" ht="15" thickBot="1" x14ac:dyDescent="0.4">
      <c r="A10" s="574" t="s">
        <v>397</v>
      </c>
      <c r="B10" s="574"/>
      <c r="C10" s="574"/>
      <c r="D10" s="574"/>
      <c r="E10" s="574"/>
    </row>
    <row r="11" spans="1:7" x14ac:dyDescent="0.35">
      <c r="A11" s="421">
        <v>1</v>
      </c>
      <c r="B11" s="579" t="s">
        <v>398</v>
      </c>
      <c r="C11" s="579"/>
      <c r="D11" s="579"/>
      <c r="E11" s="580"/>
    </row>
    <row r="12" spans="1:7" ht="18.649999999999999" customHeight="1" x14ac:dyDescent="0.35">
      <c r="A12" s="422">
        <v>2</v>
      </c>
      <c r="B12" s="581" t="s">
        <v>399</v>
      </c>
      <c r="C12" s="581"/>
      <c r="D12" s="581"/>
      <c r="E12" s="582"/>
    </row>
    <row r="13" spans="1:7" ht="15.65" customHeight="1" x14ac:dyDescent="0.35">
      <c r="A13" s="422">
        <v>3</v>
      </c>
      <c r="B13" s="581" t="s">
        <v>400</v>
      </c>
      <c r="C13" s="581"/>
      <c r="D13" s="581"/>
      <c r="E13" s="582"/>
    </row>
    <row r="14" spans="1:7" ht="30.65" customHeight="1" x14ac:dyDescent="0.35">
      <c r="A14" s="423">
        <v>4</v>
      </c>
      <c r="B14" s="583" t="s">
        <v>401</v>
      </c>
      <c r="C14" s="583"/>
      <c r="D14" s="583"/>
      <c r="E14" s="584"/>
    </row>
    <row r="15" spans="1:7" ht="17.5" customHeight="1" x14ac:dyDescent="0.35">
      <c r="A15" s="422">
        <v>5</v>
      </c>
      <c r="B15" s="581" t="s">
        <v>402</v>
      </c>
      <c r="C15" s="581"/>
      <c r="D15" s="581"/>
      <c r="E15" s="582"/>
    </row>
    <row r="16" spans="1:7" ht="15" thickBot="1" x14ac:dyDescent="0.4">
      <c r="A16" s="424">
        <v>6</v>
      </c>
      <c r="B16" s="585" t="s">
        <v>403</v>
      </c>
      <c r="C16" s="585"/>
      <c r="D16" s="585"/>
      <c r="E16" s="586"/>
    </row>
    <row r="17" spans="1:5" x14ac:dyDescent="0.35">
      <c r="A17" s="69"/>
      <c r="B17" s="69"/>
      <c r="C17" s="280"/>
      <c r="D17" s="280"/>
      <c r="E17" s="280"/>
    </row>
    <row r="18" spans="1:5" ht="15" thickBot="1" x14ac:dyDescent="0.4">
      <c r="A18" s="578" t="s">
        <v>404</v>
      </c>
      <c r="B18" s="578"/>
      <c r="C18" s="578"/>
      <c r="D18" s="578"/>
      <c r="E18" s="578"/>
    </row>
    <row r="19" spans="1:5" x14ac:dyDescent="0.35">
      <c r="A19" s="69"/>
      <c r="B19" s="251" t="s">
        <v>405</v>
      </c>
      <c r="C19" s="259" t="s">
        <v>406</v>
      </c>
      <c r="D19" s="252" t="s">
        <v>407</v>
      </c>
      <c r="E19" s="280"/>
    </row>
    <row r="20" spans="1:5" x14ac:dyDescent="0.35">
      <c r="A20" s="69"/>
      <c r="B20" s="255" t="s">
        <v>408</v>
      </c>
      <c r="C20" s="260" t="s">
        <v>17</v>
      </c>
      <c r="D20" s="256"/>
      <c r="E20" s="280"/>
    </row>
    <row r="21" spans="1:5" x14ac:dyDescent="0.35">
      <c r="A21" s="69"/>
      <c r="B21" s="257" t="s">
        <v>409</v>
      </c>
      <c r="C21" s="261" t="s">
        <v>410</v>
      </c>
      <c r="D21" s="258"/>
      <c r="E21" s="280"/>
    </row>
    <row r="22" spans="1:5" x14ac:dyDescent="0.35">
      <c r="A22" s="69"/>
      <c r="B22" s="257" t="s">
        <v>411</v>
      </c>
      <c r="C22" s="261" t="s">
        <v>412</v>
      </c>
      <c r="D22" s="258" t="s">
        <v>413</v>
      </c>
      <c r="E22" s="280"/>
    </row>
    <row r="23" spans="1:5" x14ac:dyDescent="0.35">
      <c r="A23" s="69"/>
      <c r="B23" s="257" t="s">
        <v>414</v>
      </c>
      <c r="C23" s="261" t="s">
        <v>415</v>
      </c>
      <c r="D23" s="258" t="s">
        <v>413</v>
      </c>
      <c r="E23" s="280"/>
    </row>
    <row r="24" spans="1:5" x14ac:dyDescent="0.35">
      <c r="A24" s="69"/>
      <c r="B24" s="257" t="s">
        <v>416</v>
      </c>
      <c r="C24" s="261" t="s">
        <v>417</v>
      </c>
      <c r="D24" s="258" t="s">
        <v>413</v>
      </c>
      <c r="E24" s="280"/>
    </row>
    <row r="25" spans="1:5" x14ac:dyDescent="0.35">
      <c r="A25" s="69"/>
      <c r="B25" s="257" t="s">
        <v>418</v>
      </c>
      <c r="C25" s="261" t="s">
        <v>419</v>
      </c>
      <c r="D25" s="258" t="s">
        <v>420</v>
      </c>
      <c r="E25" s="280"/>
    </row>
    <row r="26" spans="1:5" x14ac:dyDescent="0.35">
      <c r="A26" s="69"/>
      <c r="B26" s="257" t="s">
        <v>421</v>
      </c>
      <c r="C26" s="261" t="s">
        <v>422</v>
      </c>
      <c r="D26" s="258" t="s">
        <v>420</v>
      </c>
      <c r="E26" s="280"/>
    </row>
    <row r="27" spans="1:5" x14ac:dyDescent="0.35">
      <c r="A27" s="69"/>
      <c r="B27" s="257" t="s">
        <v>423</v>
      </c>
      <c r="C27" s="261" t="s">
        <v>424</v>
      </c>
      <c r="D27" s="258" t="s">
        <v>425</v>
      </c>
      <c r="E27" s="280"/>
    </row>
    <row r="28" spans="1:5" ht="15" thickBot="1" x14ac:dyDescent="0.4">
      <c r="A28" s="69"/>
      <c r="B28" s="253" t="s">
        <v>426</v>
      </c>
      <c r="C28" s="262" t="s">
        <v>427</v>
      </c>
      <c r="D28" s="254"/>
      <c r="E28" s="280"/>
    </row>
    <row r="29" spans="1:5" x14ac:dyDescent="0.35">
      <c r="A29" s="69"/>
      <c r="B29" s="69"/>
      <c r="C29" s="280"/>
      <c r="D29" s="280"/>
      <c r="E29" s="280"/>
    </row>
    <row r="30" spans="1:5" x14ac:dyDescent="0.35">
      <c r="A30" s="69"/>
      <c r="B30" s="69"/>
      <c r="C30" s="280"/>
      <c r="D30" s="280"/>
      <c r="E30" s="280"/>
    </row>
    <row r="31" spans="1:5" x14ac:dyDescent="0.35">
      <c r="A31" s="69"/>
      <c r="B31" s="69"/>
      <c r="C31" s="280"/>
      <c r="D31" s="280"/>
      <c r="E31" s="280"/>
    </row>
    <row r="32" spans="1:5" x14ac:dyDescent="0.35">
      <c r="A32" s="69"/>
      <c r="B32" s="69"/>
      <c r="C32" s="280"/>
      <c r="D32" s="280"/>
      <c r="E32" s="280"/>
    </row>
    <row r="33" spans="1:5" x14ac:dyDescent="0.35">
      <c r="A33" s="69"/>
      <c r="B33" s="69"/>
      <c r="C33" s="280"/>
      <c r="D33" s="280"/>
      <c r="E33" s="280"/>
    </row>
    <row r="34" spans="1:5" x14ac:dyDescent="0.35">
      <c r="A34" s="69"/>
      <c r="B34" s="69"/>
      <c r="C34" s="280"/>
      <c r="D34" s="280"/>
      <c r="E34" s="280"/>
    </row>
    <row r="35" spans="1:5" x14ac:dyDescent="0.35">
      <c r="A35" s="69"/>
      <c r="B35" s="69"/>
      <c r="C35" s="280"/>
      <c r="D35" s="280"/>
      <c r="E35" s="280"/>
    </row>
    <row r="36" spans="1:5" x14ac:dyDescent="0.35">
      <c r="A36" s="69"/>
      <c r="B36" s="69"/>
      <c r="C36" s="280"/>
      <c r="D36" s="280"/>
      <c r="E36" s="280"/>
    </row>
    <row r="37" spans="1:5" x14ac:dyDescent="0.35">
      <c r="A37" s="69"/>
      <c r="B37" s="69"/>
      <c r="C37" s="280"/>
      <c r="D37" s="280"/>
      <c r="E37" s="280"/>
    </row>
    <row r="38" spans="1:5" x14ac:dyDescent="0.35">
      <c r="A38" s="69"/>
      <c r="B38" s="69"/>
      <c r="C38" s="280"/>
      <c r="D38" s="280"/>
      <c r="E38" s="280"/>
    </row>
    <row r="39" spans="1:5" x14ac:dyDescent="0.35">
      <c r="A39" s="69"/>
      <c r="B39" s="69"/>
      <c r="C39" s="280"/>
      <c r="D39" s="280"/>
      <c r="E39" s="280"/>
    </row>
    <row r="40" spans="1:5" x14ac:dyDescent="0.35">
      <c r="A40" s="69"/>
      <c r="B40" s="69"/>
      <c r="C40" s="280"/>
      <c r="D40" s="280"/>
      <c r="E40" s="280"/>
    </row>
    <row r="41" spans="1:5" x14ac:dyDescent="0.35">
      <c r="A41" s="69"/>
      <c r="B41" s="69"/>
      <c r="C41" s="280"/>
      <c r="D41" s="280"/>
      <c r="E41" s="280"/>
    </row>
    <row r="42" spans="1:5" x14ac:dyDescent="0.35">
      <c r="A42" s="69"/>
      <c r="B42" s="69"/>
      <c r="C42" s="280"/>
      <c r="D42" s="280"/>
      <c r="E42" s="280"/>
    </row>
    <row r="43" spans="1:5" x14ac:dyDescent="0.35">
      <c r="A43" s="69"/>
      <c r="B43" s="69"/>
      <c r="C43" s="280"/>
      <c r="D43" s="280"/>
      <c r="E43" s="280"/>
    </row>
    <row r="44" spans="1:5" x14ac:dyDescent="0.35">
      <c r="A44" s="69"/>
      <c r="B44" s="69"/>
      <c r="C44" s="280"/>
      <c r="D44" s="280"/>
      <c r="E44" s="280"/>
    </row>
    <row r="45" spans="1:5" x14ac:dyDescent="0.35">
      <c r="A45" s="69"/>
      <c r="B45" s="69"/>
      <c r="C45" s="280"/>
      <c r="D45" s="280"/>
      <c r="E45" s="280"/>
    </row>
  </sheetData>
  <protectedRanges>
    <protectedRange sqref="A11:E45" name="Wholesale_1"/>
  </protectedRanges>
  <mergeCells count="12">
    <mergeCell ref="A18:E18"/>
    <mergeCell ref="B11:E11"/>
    <mergeCell ref="B12:E12"/>
    <mergeCell ref="B13:E13"/>
    <mergeCell ref="B14:E14"/>
    <mergeCell ref="B15:E15"/>
    <mergeCell ref="B16:E16"/>
    <mergeCell ref="A10:E10"/>
    <mergeCell ref="A3:E3"/>
    <mergeCell ref="A4:E4"/>
    <mergeCell ref="A6:E6"/>
    <mergeCell ref="A7:E8"/>
  </mergeCells>
  <pageMargins left="0.75" right="0.75" top="1" bottom="1" header="0.5" footer="0.5"/>
  <pageSetup scale="69" orientation="landscape" r:id="rId1"/>
  <headerFooter alignWithMargins="0">
    <oddHeader>&amp;CRenewable Energy Certificate Retirement Report for
RENEWABLE ENERGY STANDARDS and GREEN PRICING PROGRAMS</oddHeader>
    <oddFooter>&amp;LAttachment 10: REC Purchases &amp; Sales&amp;CPage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7A432-8513-4A7F-87BE-06EA68EBA1F1}">
  <sheetPr codeName="Sheet12"/>
  <dimension ref="A1:AH2"/>
  <sheetViews>
    <sheetView workbookViewId="0">
      <selection activeCell="A2" sqref="A2:AH2"/>
    </sheetView>
  </sheetViews>
  <sheetFormatPr defaultRowHeight="12.5" x14ac:dyDescent="0.25"/>
  <cols>
    <col min="1" max="1" width="34.1796875" customWidth="1"/>
    <col min="2" max="2" width="8.1796875" bestFit="1" customWidth="1"/>
    <col min="3" max="3" width="4.81640625" bestFit="1" customWidth="1"/>
    <col min="4" max="4" width="9.81640625" bestFit="1" customWidth="1"/>
    <col min="5" max="5" width="10.1796875" bestFit="1" customWidth="1"/>
    <col min="6" max="6" width="32.81640625" bestFit="1" customWidth="1"/>
    <col min="7" max="8" width="22.453125" bestFit="1" customWidth="1"/>
    <col min="9" max="9" width="16.81640625" bestFit="1" customWidth="1"/>
    <col min="10" max="10" width="22.54296875" bestFit="1" customWidth="1"/>
    <col min="11" max="11" width="18.81640625" bestFit="1" customWidth="1"/>
    <col min="12" max="12" width="29.81640625" bestFit="1" customWidth="1"/>
    <col min="13" max="13" width="30.81640625" bestFit="1" customWidth="1"/>
    <col min="14" max="14" width="20.1796875" bestFit="1" customWidth="1"/>
    <col min="15" max="15" width="17.54296875" bestFit="1" customWidth="1"/>
    <col min="16" max="16" width="23.1796875" bestFit="1" customWidth="1"/>
    <col min="17" max="17" width="21.1796875" bestFit="1" customWidth="1"/>
    <col min="18" max="18" width="33.1796875" bestFit="1" customWidth="1"/>
    <col min="19" max="19" width="31.453125" bestFit="1" customWidth="1"/>
    <col min="20" max="20" width="26.453125" bestFit="1" customWidth="1"/>
    <col min="21" max="21" width="30.1796875" bestFit="1" customWidth="1"/>
    <col min="22" max="22" width="30" bestFit="1" customWidth="1"/>
    <col min="23" max="23" width="29.81640625" bestFit="1" customWidth="1"/>
    <col min="24" max="24" width="24.1796875" bestFit="1" customWidth="1"/>
    <col min="25" max="25" width="25.1796875" bestFit="1" customWidth="1"/>
    <col min="26" max="26" width="30" bestFit="1" customWidth="1"/>
    <col min="27" max="28" width="24.54296875" bestFit="1" customWidth="1"/>
    <col min="29" max="29" width="32.81640625" bestFit="1" customWidth="1"/>
    <col min="30" max="30" width="24" bestFit="1" customWidth="1"/>
    <col min="31" max="31" width="26.81640625" bestFit="1" customWidth="1"/>
    <col min="32" max="32" width="24" bestFit="1" customWidth="1"/>
    <col min="33" max="33" width="29.81640625" bestFit="1" customWidth="1"/>
    <col min="34" max="34" width="32.453125" bestFit="1" customWidth="1"/>
  </cols>
  <sheetData>
    <row r="1" spans="1:34" s="235" customFormat="1" ht="21" customHeight="1" x14ac:dyDescent="0.25">
      <c r="A1" s="226" t="s">
        <v>17</v>
      </c>
      <c r="B1" s="227" t="s">
        <v>428</v>
      </c>
      <c r="C1" s="227" t="s">
        <v>278</v>
      </c>
      <c r="D1" s="228" t="s">
        <v>429</v>
      </c>
      <c r="E1" s="227" t="s">
        <v>430</v>
      </c>
      <c r="F1" s="227" t="s">
        <v>431</v>
      </c>
      <c r="G1" s="229" t="s">
        <v>432</v>
      </c>
      <c r="H1" s="229" t="s">
        <v>433</v>
      </c>
      <c r="I1" s="230" t="s">
        <v>434</v>
      </c>
      <c r="J1" s="229" t="s">
        <v>435</v>
      </c>
      <c r="K1" s="229" t="s">
        <v>436</v>
      </c>
      <c r="L1" s="229" t="s">
        <v>437</v>
      </c>
      <c r="M1" s="229" t="s">
        <v>438</v>
      </c>
      <c r="N1" s="229" t="s">
        <v>439</v>
      </c>
      <c r="O1" s="229" t="s">
        <v>440</v>
      </c>
      <c r="P1" s="231" t="s">
        <v>441</v>
      </c>
      <c r="Q1" s="232" t="s">
        <v>442</v>
      </c>
      <c r="R1" s="233" t="s">
        <v>443</v>
      </c>
      <c r="S1" s="232" t="s">
        <v>444</v>
      </c>
      <c r="T1" s="227" t="s">
        <v>445</v>
      </c>
      <c r="U1" s="227" t="s">
        <v>446</v>
      </c>
      <c r="V1" s="227" t="s">
        <v>447</v>
      </c>
      <c r="W1" s="234" t="s">
        <v>448</v>
      </c>
      <c r="X1" s="234" t="s">
        <v>265</v>
      </c>
      <c r="Y1" s="234" t="s">
        <v>266</v>
      </c>
      <c r="Z1" s="234" t="s">
        <v>267</v>
      </c>
      <c r="AA1" s="234" t="s">
        <v>268</v>
      </c>
      <c r="AB1" s="234" t="s">
        <v>269</v>
      </c>
      <c r="AC1" s="234" t="s">
        <v>270</v>
      </c>
      <c r="AD1" s="234" t="s">
        <v>271</v>
      </c>
      <c r="AE1" s="234" t="s">
        <v>272</v>
      </c>
      <c r="AF1" s="234" t="s">
        <v>273</v>
      </c>
      <c r="AG1" s="234" t="s">
        <v>274</v>
      </c>
      <c r="AH1" s="234" t="s">
        <v>275</v>
      </c>
    </row>
    <row r="2" spans="1:34" x14ac:dyDescent="0.25">
      <c r="A2">
        <f>CompanyName</f>
        <v>1</v>
      </c>
      <c r="B2" t="str">
        <f>CompanyID</f>
        <v xml:space="preserve">Utility ID# </v>
      </c>
      <c r="C2">
        <f>ReportYear</f>
        <v>2025</v>
      </c>
      <c r="D2" t="str">
        <f>CONCATENATE(B2, " ", C2)</f>
        <v>Utility ID#  2025</v>
      </c>
      <c r="E2">
        <f>DateSubmitted</f>
        <v>0</v>
      </c>
      <c r="F2" t="str">
        <f>'1. Utility Info'!D2</f>
        <v>January 1, 2025 - December 31, 2025</v>
      </c>
      <c r="G2">
        <f>COUNT('1. Utility Info'!A19:D31)</f>
        <v>0</v>
      </c>
      <c r="H2" s="236">
        <f>'2. EETS Retail Sales'!C5</f>
        <v>0</v>
      </c>
      <c r="I2" s="237">
        <f>'2. EETS Retail Sales'!C6</f>
        <v>0.25</v>
      </c>
      <c r="J2" s="236">
        <f>'2. EETS Retail Sales'!C7</f>
        <v>0</v>
      </c>
      <c r="K2" s="236">
        <f>'2. EETS Retail Sales'!C8</f>
        <v>0</v>
      </c>
      <c r="L2">
        <f>COUNT('1. Utility Info'!A35:D47)</f>
        <v>0</v>
      </c>
      <c r="M2" s="236">
        <f>SUM('3. GP Retail Sales'!D10:D45)</f>
        <v>0</v>
      </c>
      <c r="N2" s="236">
        <f>'3. GP Retail Sales'!D5</f>
        <v>0</v>
      </c>
      <c r="O2" s="236">
        <f>'3. GP Retail Sales'!D6</f>
        <v>0</v>
      </c>
      <c r="P2" s="238">
        <f>'8. Biennial Compliance Req.'!G7</f>
        <v>0</v>
      </c>
      <c r="R2">
        <f>'7. REO and GP Credit Retirement'!E5</f>
        <v>0</v>
      </c>
      <c r="T2">
        <f>'7. REO and GP Credit Retirement'!E6</f>
        <v>0</v>
      </c>
      <c r="X2" s="238">
        <f>'4. SES Retail Sales'!C7</f>
        <v>0</v>
      </c>
      <c r="Y2" s="238">
        <f>'4. SES Retail Sales'!C8</f>
        <v>0</v>
      </c>
      <c r="Z2" s="246">
        <f>'4. SES Retail Sales'!C9</f>
        <v>1.4999999999999999E-2</v>
      </c>
      <c r="AA2" s="246">
        <f>'4. SES Retail Sales'!C10</f>
        <v>1.5E-3</v>
      </c>
      <c r="AB2" s="246">
        <f>'4. SES Retail Sales'!C11</f>
        <v>1.35E-2</v>
      </c>
      <c r="AC2" s="238">
        <f>'4. SES Retail Sales'!C12</f>
        <v>0</v>
      </c>
      <c r="AD2" s="238">
        <f>'4. SES Retail Sales'!C13</f>
        <v>0</v>
      </c>
      <c r="AE2" s="238">
        <f>'4. SES Retail Sales'!C14</f>
        <v>0</v>
      </c>
      <c r="AF2" s="238">
        <f>'4. SES Retail Sales'!C15</f>
        <v>0</v>
      </c>
      <c r="AG2" s="238">
        <f>'4. SES Retail Sales'!C16</f>
        <v>0</v>
      </c>
      <c r="AH2" s="238">
        <f>'4. SES Retail Sales'!C17</f>
        <v>0</v>
      </c>
    </row>
  </sheetData>
  <phoneticPr fontId="27" type="noConversion"/>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A1:F6"/>
  <sheetViews>
    <sheetView workbookViewId="0">
      <selection activeCell="F3" sqref="F3"/>
    </sheetView>
  </sheetViews>
  <sheetFormatPr defaultRowHeight="12.5" x14ac:dyDescent="0.25"/>
  <sheetData>
    <row r="1" spans="1:6" x14ac:dyDescent="0.25">
      <c r="A1" t="s">
        <v>449</v>
      </c>
      <c r="C1" s="4" t="s">
        <v>450</v>
      </c>
      <c r="F1" t="s">
        <v>451</v>
      </c>
    </row>
    <row r="2" spans="1:6" x14ac:dyDescent="0.25">
      <c r="B2" s="4"/>
      <c r="C2" s="4" t="s">
        <v>452</v>
      </c>
    </row>
    <row r="3" spans="1:6" x14ac:dyDescent="0.25">
      <c r="A3" t="s">
        <v>453</v>
      </c>
      <c r="B3" s="4"/>
      <c r="C3" s="4" t="s">
        <v>454</v>
      </c>
      <c r="F3" t="s">
        <v>455</v>
      </c>
    </row>
    <row r="4" spans="1:6" x14ac:dyDescent="0.25">
      <c r="A4" t="s">
        <v>456</v>
      </c>
      <c r="C4" s="4" t="s">
        <v>457</v>
      </c>
      <c r="F4" t="s">
        <v>458</v>
      </c>
    </row>
    <row r="5" spans="1:6" x14ac:dyDescent="0.25">
      <c r="C5" s="4" t="s">
        <v>459</v>
      </c>
      <c r="F5" t="s">
        <v>460</v>
      </c>
    </row>
    <row r="6" spans="1:6" x14ac:dyDescent="0.25">
      <c r="C6" s="4" t="s">
        <v>461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6" tint="-0.499984740745262"/>
    <pageSetUpPr fitToPage="1"/>
  </sheetPr>
  <dimension ref="A1:K204"/>
  <sheetViews>
    <sheetView zoomScaleNormal="100" zoomScalePageLayoutView="55" workbookViewId="0"/>
  </sheetViews>
  <sheetFormatPr defaultColWidth="9.1796875" defaultRowHeight="14.5" x14ac:dyDescent="0.35"/>
  <cols>
    <col min="1" max="1" width="33.81640625" style="13" customWidth="1"/>
    <col min="2" max="2" width="44.1796875" style="13" customWidth="1"/>
    <col min="3" max="3" width="27.1796875" style="13" customWidth="1"/>
    <col min="4" max="4" width="33.81640625" style="13" customWidth="1"/>
    <col min="5" max="5" width="9.1796875" style="5"/>
    <col min="6" max="6" width="0" style="5" hidden="1" customWidth="1"/>
    <col min="7" max="7" width="43" style="5" bestFit="1" customWidth="1"/>
    <col min="8" max="8" width="10.1796875" style="5" bestFit="1" customWidth="1"/>
    <col min="9" max="9" width="11.1796875" style="5" bestFit="1" customWidth="1"/>
    <col min="10" max="16384" width="9.1796875" style="5"/>
  </cols>
  <sheetData>
    <row r="1" spans="1:11" x14ac:dyDescent="0.35">
      <c r="A1" s="58" t="str">
        <f>"Minnesota Public Utilities Commission: "&amp;Instructions!A2&amp;(IF(Instructions!A3=0,"",(", "&amp;Instructions!A3)))</f>
        <v>Minnesota Public Utilities Commission: Docket No. E999/PR-26-12</v>
      </c>
      <c r="B1" s="413"/>
      <c r="C1" s="55"/>
      <c r="D1" s="56" t="s">
        <v>10</v>
      </c>
    </row>
    <row r="2" spans="1:11" x14ac:dyDescent="0.35">
      <c r="A2" s="59" t="s">
        <v>11</v>
      </c>
      <c r="B2" s="40"/>
      <c r="C2" s="60" t="s">
        <v>12</v>
      </c>
      <c r="D2" s="224" t="str">
        <f>"January 1, " &amp; ReportYear &amp; " - " &amp; "December 31, " &amp; ReportYear</f>
        <v>January 1, 2025 - December 31, 2025</v>
      </c>
    </row>
    <row r="3" spans="1:11" ht="19" thickBot="1" x14ac:dyDescent="0.5">
      <c r="A3" s="428" t="s">
        <v>13</v>
      </c>
      <c r="B3" s="429"/>
      <c r="C3" s="429"/>
      <c r="D3" s="430"/>
    </row>
    <row r="4" spans="1:11" ht="15" thickBot="1" x14ac:dyDescent="0.4">
      <c r="A4" s="434"/>
      <c r="B4" s="434"/>
      <c r="C4" s="434"/>
      <c r="D4" s="434"/>
    </row>
    <row r="5" spans="1:11" ht="15" thickBot="1" x14ac:dyDescent="0.4">
      <c r="A5" s="15" t="s">
        <v>14</v>
      </c>
      <c r="B5" s="35">
        <v>2025</v>
      </c>
      <c r="C5" s="16" t="s">
        <v>15</v>
      </c>
      <c r="D5" s="17"/>
      <c r="G5" s="360" t="s">
        <v>16</v>
      </c>
      <c r="H5" s="361"/>
      <c r="I5" s="362"/>
    </row>
    <row r="6" spans="1:11" s="7" customFormat="1" ht="15" thickBot="1" x14ac:dyDescent="0.4">
      <c r="A6" s="433"/>
      <c r="B6" s="433"/>
      <c r="C6" s="433"/>
      <c r="D6" s="433"/>
      <c r="E6" s="8"/>
      <c r="F6" s="363">
        <v>1</v>
      </c>
      <c r="G6" s="32" t="s">
        <v>17</v>
      </c>
      <c r="H6" s="33" t="s">
        <v>18</v>
      </c>
      <c r="I6" s="34" t="s">
        <v>19</v>
      </c>
      <c r="K6" s="8"/>
    </row>
    <row r="7" spans="1:11" ht="15" thickBot="1" x14ac:dyDescent="0.4">
      <c r="A7" s="431" t="s">
        <v>20</v>
      </c>
      <c r="B7" s="432"/>
      <c r="C7" s="433" t="s">
        <v>21</v>
      </c>
      <c r="D7" s="432"/>
      <c r="E7" s="9"/>
      <c r="F7" s="9">
        <v>2</v>
      </c>
      <c r="G7" s="29" t="s">
        <v>22</v>
      </c>
      <c r="H7" s="11">
        <v>140</v>
      </c>
      <c r="I7" s="30" t="s">
        <v>23</v>
      </c>
      <c r="K7" s="9"/>
    </row>
    <row r="8" spans="1:11" ht="17.5" customHeight="1" x14ac:dyDescent="0.35">
      <c r="A8" s="18" t="s">
        <v>24</v>
      </c>
      <c r="B8" s="364" t="str">
        <f>VLOOKUP(CompanyName,F6:I203,3)</f>
        <v xml:space="preserve">Utility ID# </v>
      </c>
      <c r="C8" s="24" t="s">
        <v>25</v>
      </c>
      <c r="D8" s="26"/>
      <c r="F8" s="5">
        <v>3</v>
      </c>
      <c r="G8" s="31" t="s">
        <v>26</v>
      </c>
      <c r="H8" s="11">
        <v>1</v>
      </c>
      <c r="I8" s="30" t="s">
        <v>27</v>
      </c>
    </row>
    <row r="9" spans="1:11" ht="17.5" customHeight="1" x14ac:dyDescent="0.35">
      <c r="A9" s="18" t="s">
        <v>28</v>
      </c>
      <c r="B9" s="25">
        <v>1</v>
      </c>
      <c r="C9" s="24" t="s">
        <v>29</v>
      </c>
      <c r="D9" s="19"/>
      <c r="F9" s="363">
        <v>4</v>
      </c>
      <c r="G9" s="31" t="s">
        <v>30</v>
      </c>
      <c r="H9" s="11">
        <v>2</v>
      </c>
      <c r="I9" s="30" t="s">
        <v>23</v>
      </c>
    </row>
    <row r="10" spans="1:11" ht="17.5" customHeight="1" x14ac:dyDescent="0.35">
      <c r="A10" s="18" t="s">
        <v>31</v>
      </c>
      <c r="B10" s="25"/>
      <c r="C10" s="24" t="s">
        <v>32</v>
      </c>
      <c r="D10" s="20"/>
      <c r="F10" s="9">
        <v>5</v>
      </c>
      <c r="G10" s="31" t="s">
        <v>33</v>
      </c>
      <c r="H10" s="11">
        <v>3</v>
      </c>
      <c r="I10" s="30" t="s">
        <v>23</v>
      </c>
    </row>
    <row r="11" spans="1:11" ht="17.5" customHeight="1" thickBot="1" x14ac:dyDescent="0.4">
      <c r="A11" s="18" t="s">
        <v>34</v>
      </c>
      <c r="B11" s="25"/>
      <c r="C11" s="24" t="s">
        <v>35</v>
      </c>
      <c r="D11" s="25"/>
      <c r="F11" s="5">
        <v>6</v>
      </c>
      <c r="G11" s="31" t="s">
        <v>36</v>
      </c>
      <c r="H11" s="11">
        <v>4</v>
      </c>
      <c r="I11" s="30" t="s">
        <v>27</v>
      </c>
    </row>
    <row r="12" spans="1:11" ht="17.5" customHeight="1" thickBot="1" x14ac:dyDescent="0.4">
      <c r="A12" s="18" t="s">
        <v>37</v>
      </c>
      <c r="B12" s="21"/>
      <c r="C12" s="431" t="s">
        <v>38</v>
      </c>
      <c r="D12" s="432"/>
      <c r="F12" s="363">
        <v>7</v>
      </c>
      <c r="G12" s="31" t="s">
        <v>39</v>
      </c>
      <c r="H12" s="11">
        <v>27</v>
      </c>
      <c r="I12" s="30" t="s">
        <v>23</v>
      </c>
    </row>
    <row r="13" spans="1:11" ht="17.5" customHeight="1" x14ac:dyDescent="0.35">
      <c r="A13" s="18" t="s">
        <v>40</v>
      </c>
      <c r="B13" s="26"/>
      <c r="C13" s="278"/>
      <c r="D13" s="28"/>
      <c r="F13" s="9">
        <v>8</v>
      </c>
      <c r="G13" s="31" t="s">
        <v>41</v>
      </c>
      <c r="H13" s="11">
        <v>147</v>
      </c>
      <c r="I13" s="30" t="s">
        <v>23</v>
      </c>
    </row>
    <row r="14" spans="1:11" ht="17.5" customHeight="1" thickBot="1" x14ac:dyDescent="0.4">
      <c r="A14" s="23" t="s">
        <v>42</v>
      </c>
      <c r="B14" s="27"/>
      <c r="C14" s="443"/>
      <c r="D14" s="444"/>
      <c r="F14" s="5">
        <v>9</v>
      </c>
      <c r="G14" s="31" t="s">
        <v>43</v>
      </c>
      <c r="H14" s="11">
        <v>150</v>
      </c>
      <c r="I14" s="30" t="s">
        <v>23</v>
      </c>
    </row>
    <row r="15" spans="1:11" x14ac:dyDescent="0.35">
      <c r="E15" s="13"/>
      <c r="F15" s="363">
        <v>10</v>
      </c>
      <c r="G15" s="31" t="s">
        <v>44</v>
      </c>
      <c r="H15" s="11">
        <v>3004</v>
      </c>
      <c r="I15" s="30" t="s">
        <v>45</v>
      </c>
    </row>
    <row r="16" spans="1:11" ht="15" thickBot="1" x14ac:dyDescent="0.4">
      <c r="A16" s="438" t="s">
        <v>492</v>
      </c>
      <c r="B16" s="438"/>
      <c r="C16" s="438"/>
      <c r="D16" s="438"/>
      <c r="F16" s="9">
        <v>11</v>
      </c>
      <c r="G16" s="31" t="s">
        <v>46</v>
      </c>
      <c r="H16" s="11">
        <v>29</v>
      </c>
      <c r="I16" s="30" t="s">
        <v>27</v>
      </c>
    </row>
    <row r="17" spans="1:9" ht="19" thickBot="1" x14ac:dyDescent="0.5">
      <c r="A17" s="440" t="s">
        <v>47</v>
      </c>
      <c r="B17" s="441"/>
      <c r="C17" s="441"/>
      <c r="D17" s="442"/>
      <c r="F17" s="5">
        <v>12</v>
      </c>
      <c r="G17" s="31" t="s">
        <v>48</v>
      </c>
      <c r="H17" s="11">
        <v>10</v>
      </c>
      <c r="I17" s="30" t="s">
        <v>27</v>
      </c>
    </row>
    <row r="18" spans="1:9" x14ac:dyDescent="0.35">
      <c r="A18" s="36" t="s">
        <v>49</v>
      </c>
      <c r="B18" s="248" t="s">
        <v>50</v>
      </c>
      <c r="C18" s="248" t="s">
        <v>51</v>
      </c>
      <c r="D18" s="22" t="s">
        <v>52</v>
      </c>
      <c r="F18" s="363">
        <v>13</v>
      </c>
      <c r="G18" s="31" t="s">
        <v>53</v>
      </c>
      <c r="H18" s="11">
        <v>5</v>
      </c>
      <c r="I18" s="30" t="s">
        <v>23</v>
      </c>
    </row>
    <row r="19" spans="1:9" x14ac:dyDescent="0.35">
      <c r="A19" s="37"/>
      <c r="B19" s="280"/>
      <c r="C19" s="14"/>
      <c r="D19" s="365" t="str">
        <f>IFERROR(C19/B19,"")</f>
        <v/>
      </c>
      <c r="F19" s="9">
        <v>14</v>
      </c>
      <c r="G19" s="31" t="s">
        <v>54</v>
      </c>
      <c r="H19" s="11">
        <v>30</v>
      </c>
      <c r="I19" s="30" t="s">
        <v>23</v>
      </c>
    </row>
    <row r="20" spans="1:9" s="10" customFormat="1" ht="15" customHeight="1" x14ac:dyDescent="0.35">
      <c r="A20" s="37"/>
      <c r="B20" s="280"/>
      <c r="C20" s="14"/>
      <c r="D20" s="365" t="str">
        <f t="shared" ref="D20:D28" si="0">IFERROR(C20/B20,"")</f>
        <v/>
      </c>
      <c r="F20" s="5">
        <v>15</v>
      </c>
      <c r="G20" s="31" t="s">
        <v>55</v>
      </c>
      <c r="H20" s="11">
        <v>144</v>
      </c>
      <c r="I20" s="30" t="s">
        <v>23</v>
      </c>
    </row>
    <row r="21" spans="1:9" s="7" customFormat="1" x14ac:dyDescent="0.35">
      <c r="A21" s="37"/>
      <c r="B21" s="280"/>
      <c r="C21" s="14"/>
      <c r="D21" s="365" t="str">
        <f t="shared" si="0"/>
        <v/>
      </c>
      <c r="F21" s="363">
        <v>16</v>
      </c>
      <c r="G21" s="31" t="s">
        <v>56</v>
      </c>
      <c r="H21" s="11">
        <v>138</v>
      </c>
      <c r="I21" s="30" t="s">
        <v>23</v>
      </c>
    </row>
    <row r="22" spans="1:9" x14ac:dyDescent="0.35">
      <c r="A22" s="37"/>
      <c r="B22" s="280"/>
      <c r="C22" s="14"/>
      <c r="D22" s="365" t="str">
        <f t="shared" si="0"/>
        <v/>
      </c>
      <c r="F22" s="9">
        <v>17</v>
      </c>
      <c r="G22" s="31" t="s">
        <v>57</v>
      </c>
      <c r="H22" s="11">
        <v>11</v>
      </c>
      <c r="I22" s="30" t="s">
        <v>23</v>
      </c>
    </row>
    <row r="23" spans="1:9" x14ac:dyDescent="0.35">
      <c r="A23" s="37"/>
      <c r="B23" s="280"/>
      <c r="C23" s="14"/>
      <c r="D23" s="365" t="str">
        <f t="shared" si="0"/>
        <v/>
      </c>
      <c r="F23" s="5">
        <v>18</v>
      </c>
      <c r="G23" s="31" t="s">
        <v>58</v>
      </c>
      <c r="H23" s="11">
        <v>12</v>
      </c>
      <c r="I23" s="30" t="s">
        <v>23</v>
      </c>
    </row>
    <row r="24" spans="1:9" x14ac:dyDescent="0.35">
      <c r="A24" s="37"/>
      <c r="B24" s="280"/>
      <c r="C24" s="14"/>
      <c r="D24" s="365" t="str">
        <f t="shared" si="0"/>
        <v/>
      </c>
      <c r="F24" s="363">
        <v>19</v>
      </c>
      <c r="G24" s="31" t="s">
        <v>59</v>
      </c>
      <c r="H24" s="11">
        <v>6</v>
      </c>
      <c r="I24" s="30" t="s">
        <v>27</v>
      </c>
    </row>
    <row r="25" spans="1:9" x14ac:dyDescent="0.35">
      <c r="A25" s="37"/>
      <c r="B25" s="280"/>
      <c r="C25" s="14"/>
      <c r="D25" s="365" t="str">
        <f t="shared" si="0"/>
        <v/>
      </c>
      <c r="F25" s="9">
        <v>20</v>
      </c>
      <c r="G25" s="31" t="s">
        <v>60</v>
      </c>
      <c r="H25" s="11">
        <v>205</v>
      </c>
      <c r="I25" s="30" t="s">
        <v>23</v>
      </c>
    </row>
    <row r="26" spans="1:9" x14ac:dyDescent="0.35">
      <c r="A26" s="37"/>
      <c r="B26" s="280"/>
      <c r="C26" s="14"/>
      <c r="D26" s="365" t="str">
        <f t="shared" si="0"/>
        <v/>
      </c>
      <c r="F26" s="5">
        <v>21</v>
      </c>
      <c r="G26" s="31" t="s">
        <v>61</v>
      </c>
      <c r="H26" s="11">
        <v>235</v>
      </c>
      <c r="I26" s="30" t="s">
        <v>23</v>
      </c>
    </row>
    <row r="27" spans="1:9" x14ac:dyDescent="0.35">
      <c r="A27" s="37"/>
      <c r="B27" s="280"/>
      <c r="C27" s="14"/>
      <c r="D27" s="365" t="str">
        <f t="shared" si="0"/>
        <v/>
      </c>
      <c r="F27" s="363">
        <v>22</v>
      </c>
      <c r="G27" s="31" t="s">
        <v>62</v>
      </c>
      <c r="H27" s="11">
        <v>3006</v>
      </c>
      <c r="I27" s="30" t="s">
        <v>45</v>
      </c>
    </row>
    <row r="28" spans="1:9" x14ac:dyDescent="0.35">
      <c r="A28" s="37"/>
      <c r="B28" s="280"/>
      <c r="C28" s="14"/>
      <c r="D28" s="365" t="str">
        <f t="shared" si="0"/>
        <v/>
      </c>
      <c r="F28" s="9">
        <v>23</v>
      </c>
      <c r="G28" s="31" t="s">
        <v>63</v>
      </c>
      <c r="H28" s="11">
        <v>226</v>
      </c>
      <c r="I28" s="30" t="s">
        <v>23</v>
      </c>
    </row>
    <row r="29" spans="1:9" x14ac:dyDescent="0.35">
      <c r="A29" s="37"/>
      <c r="B29" s="280"/>
      <c r="C29" s="14"/>
      <c r="D29" s="365" t="str">
        <f>IFERROR(C29/B29,"")</f>
        <v/>
      </c>
      <c r="F29" s="5">
        <v>24</v>
      </c>
      <c r="G29" s="31" t="s">
        <v>64</v>
      </c>
      <c r="H29" s="11">
        <v>139</v>
      </c>
      <c r="I29" s="30" t="s">
        <v>23</v>
      </c>
    </row>
    <row r="30" spans="1:9" x14ac:dyDescent="0.35">
      <c r="A30" s="37"/>
      <c r="B30" s="280"/>
      <c r="C30" s="14"/>
      <c r="D30" s="365" t="str">
        <f t="shared" ref="D30:D31" si="1">IFERROR(C30/B30,"")</f>
        <v/>
      </c>
      <c r="F30" s="363">
        <v>25</v>
      </c>
      <c r="G30" s="31" t="s">
        <v>65</v>
      </c>
      <c r="H30" s="11">
        <v>201</v>
      </c>
      <c r="I30" s="30" t="s">
        <v>23</v>
      </c>
    </row>
    <row r="31" spans="1:9" ht="15" thickBot="1" x14ac:dyDescent="0.4">
      <c r="A31" s="38"/>
      <c r="B31" s="276"/>
      <c r="C31" s="39"/>
      <c r="D31" s="365" t="str">
        <f t="shared" si="1"/>
        <v/>
      </c>
      <c r="F31" s="9">
        <v>26</v>
      </c>
      <c r="G31" s="31" t="s">
        <v>66</v>
      </c>
      <c r="H31" s="11">
        <v>202</v>
      </c>
      <c r="I31" s="30" t="s">
        <v>23</v>
      </c>
    </row>
    <row r="32" spans="1:9" ht="15" thickBot="1" x14ac:dyDescent="0.4">
      <c r="A32" s="439"/>
      <c r="B32" s="439"/>
      <c r="C32" s="439"/>
      <c r="D32" s="439"/>
      <c r="F32" s="5">
        <v>27</v>
      </c>
      <c r="G32" s="31" t="s">
        <v>67</v>
      </c>
      <c r="H32" s="11">
        <v>53</v>
      </c>
      <c r="I32" s="30" t="s">
        <v>23</v>
      </c>
    </row>
    <row r="33" spans="1:9" ht="19" thickBot="1" x14ac:dyDescent="0.5">
      <c r="A33" s="435" t="s">
        <v>68</v>
      </c>
      <c r="B33" s="436"/>
      <c r="C33" s="436"/>
      <c r="D33" s="437"/>
      <c r="F33" s="363">
        <v>28</v>
      </c>
      <c r="G33" s="31" t="s">
        <v>69</v>
      </c>
      <c r="H33" s="11">
        <v>142</v>
      </c>
      <c r="I33" s="30" t="s">
        <v>23</v>
      </c>
    </row>
    <row r="34" spans="1:9" x14ac:dyDescent="0.35">
      <c r="A34" s="36" t="s">
        <v>49</v>
      </c>
      <c r="B34" s="248" t="s">
        <v>50</v>
      </c>
      <c r="C34" s="248" t="s">
        <v>51</v>
      </c>
      <c r="D34" s="22" t="s">
        <v>52</v>
      </c>
      <c r="F34" s="9">
        <v>29</v>
      </c>
      <c r="G34" s="31" t="s">
        <v>70</v>
      </c>
      <c r="H34" s="11">
        <v>28</v>
      </c>
      <c r="I34" s="30" t="s">
        <v>23</v>
      </c>
    </row>
    <row r="35" spans="1:9" x14ac:dyDescent="0.35">
      <c r="A35" s="37"/>
      <c r="B35" s="280"/>
      <c r="C35" s="14"/>
      <c r="D35" s="365" t="str">
        <f t="shared" ref="D35:D47" si="2">IFERROR(C35/B35,"")</f>
        <v/>
      </c>
      <c r="F35" s="5">
        <v>30</v>
      </c>
      <c r="G35" s="31" t="s">
        <v>71</v>
      </c>
      <c r="H35" s="11">
        <v>203</v>
      </c>
      <c r="I35" s="30" t="s">
        <v>23</v>
      </c>
    </row>
    <row r="36" spans="1:9" s="10" customFormat="1" x14ac:dyDescent="0.35">
      <c r="A36" s="37"/>
      <c r="B36" s="280"/>
      <c r="C36" s="14"/>
      <c r="D36" s="365" t="str">
        <f t="shared" si="2"/>
        <v/>
      </c>
      <c r="F36" s="363">
        <v>31</v>
      </c>
      <c r="G36" s="31" t="s">
        <v>72</v>
      </c>
      <c r="H36" s="11">
        <v>204</v>
      </c>
      <c r="I36" s="30" t="s">
        <v>23</v>
      </c>
    </row>
    <row r="37" spans="1:9" x14ac:dyDescent="0.35">
      <c r="A37" s="37"/>
      <c r="B37" s="280"/>
      <c r="C37" s="14"/>
      <c r="D37" s="365" t="str">
        <f t="shared" si="2"/>
        <v/>
      </c>
      <c r="F37" s="9">
        <v>32</v>
      </c>
      <c r="G37" s="31" t="s">
        <v>73</v>
      </c>
      <c r="H37" s="11">
        <v>32</v>
      </c>
      <c r="I37" s="30" t="s">
        <v>23</v>
      </c>
    </row>
    <row r="38" spans="1:9" x14ac:dyDescent="0.35">
      <c r="A38" s="37"/>
      <c r="B38" s="280"/>
      <c r="C38" s="14"/>
      <c r="D38" s="365" t="str">
        <f t="shared" si="2"/>
        <v/>
      </c>
      <c r="F38" s="5">
        <v>33</v>
      </c>
      <c r="G38" s="31" t="s">
        <v>74</v>
      </c>
      <c r="H38" s="11">
        <v>13</v>
      </c>
      <c r="I38" s="30" t="s">
        <v>23</v>
      </c>
    </row>
    <row r="39" spans="1:9" x14ac:dyDescent="0.35">
      <c r="A39" s="37"/>
      <c r="B39" s="280"/>
      <c r="C39" s="14"/>
      <c r="D39" s="365" t="str">
        <f t="shared" si="2"/>
        <v/>
      </c>
      <c r="F39" s="363">
        <v>34</v>
      </c>
      <c r="G39" s="31" t="s">
        <v>75</v>
      </c>
      <c r="H39" s="11">
        <v>34</v>
      </c>
      <c r="I39" s="30" t="s">
        <v>23</v>
      </c>
    </row>
    <row r="40" spans="1:9" x14ac:dyDescent="0.35">
      <c r="A40" s="37"/>
      <c r="B40" s="280"/>
      <c r="C40" s="14"/>
      <c r="D40" s="365" t="str">
        <f t="shared" si="2"/>
        <v/>
      </c>
      <c r="F40" s="9">
        <v>35</v>
      </c>
      <c r="G40" s="31" t="s">
        <v>76</v>
      </c>
      <c r="H40" s="11">
        <v>228</v>
      </c>
      <c r="I40" s="30" t="s">
        <v>23</v>
      </c>
    </row>
    <row r="41" spans="1:9" x14ac:dyDescent="0.35">
      <c r="A41" s="37"/>
      <c r="B41" s="280"/>
      <c r="C41" s="14"/>
      <c r="D41" s="365" t="str">
        <f t="shared" si="2"/>
        <v/>
      </c>
      <c r="F41" s="5">
        <v>36</v>
      </c>
      <c r="G41" s="31" t="s">
        <v>77</v>
      </c>
      <c r="H41" s="11">
        <v>229</v>
      </c>
      <c r="I41" s="30" t="s">
        <v>23</v>
      </c>
    </row>
    <row r="42" spans="1:9" x14ac:dyDescent="0.35">
      <c r="A42" s="37"/>
      <c r="B42" s="280"/>
      <c r="C42" s="14"/>
      <c r="D42" s="365" t="str">
        <f t="shared" si="2"/>
        <v/>
      </c>
      <c r="F42" s="363">
        <v>37</v>
      </c>
      <c r="G42" s="31" t="s">
        <v>78</v>
      </c>
      <c r="H42" s="11">
        <v>135</v>
      </c>
      <c r="I42" s="30" t="s">
        <v>23</v>
      </c>
    </row>
    <row r="43" spans="1:9" x14ac:dyDescent="0.35">
      <c r="A43" s="37"/>
      <c r="B43" s="280"/>
      <c r="C43" s="14"/>
      <c r="D43" s="365" t="str">
        <f t="shared" si="2"/>
        <v/>
      </c>
      <c r="F43" s="9">
        <v>38</v>
      </c>
      <c r="G43" s="31" t="s">
        <v>79</v>
      </c>
      <c r="H43" s="11">
        <v>155</v>
      </c>
      <c r="I43" s="30" t="s">
        <v>23</v>
      </c>
    </row>
    <row r="44" spans="1:9" x14ac:dyDescent="0.35">
      <c r="A44" s="37"/>
      <c r="B44" s="280"/>
      <c r="C44" s="14"/>
      <c r="D44" s="365" t="str">
        <f t="shared" si="2"/>
        <v/>
      </c>
      <c r="F44" s="5">
        <v>39</v>
      </c>
      <c r="G44" s="31" t="s">
        <v>80</v>
      </c>
      <c r="H44" s="11">
        <v>198</v>
      </c>
      <c r="I44" s="30" t="s">
        <v>23</v>
      </c>
    </row>
    <row r="45" spans="1:9" x14ac:dyDescent="0.35">
      <c r="A45" s="37"/>
      <c r="B45" s="280"/>
      <c r="C45" s="14"/>
      <c r="D45" s="365" t="str">
        <f t="shared" si="2"/>
        <v/>
      </c>
      <c r="F45" s="363">
        <v>40</v>
      </c>
      <c r="G45" s="31" t="s">
        <v>81</v>
      </c>
      <c r="H45" s="11">
        <v>31</v>
      </c>
      <c r="I45" s="30" t="s">
        <v>23</v>
      </c>
    </row>
    <row r="46" spans="1:9" x14ac:dyDescent="0.35">
      <c r="A46" s="37"/>
      <c r="B46" s="280"/>
      <c r="C46" s="14"/>
      <c r="D46" s="365" t="str">
        <f t="shared" si="2"/>
        <v/>
      </c>
      <c r="F46" s="9">
        <v>41</v>
      </c>
      <c r="G46" s="31" t="s">
        <v>82</v>
      </c>
      <c r="H46" s="11">
        <v>210</v>
      </c>
      <c r="I46" s="30" t="s">
        <v>23</v>
      </c>
    </row>
    <row r="47" spans="1:9" ht="15" thickBot="1" x14ac:dyDescent="0.4">
      <c r="A47" s="38"/>
      <c r="B47" s="276"/>
      <c r="C47" s="39"/>
      <c r="D47" s="366" t="str">
        <f t="shared" si="2"/>
        <v/>
      </c>
      <c r="F47" s="5">
        <v>42</v>
      </c>
      <c r="G47" s="31" t="s">
        <v>83</v>
      </c>
      <c r="H47" s="11">
        <v>160</v>
      </c>
      <c r="I47" s="30" t="s">
        <v>23</v>
      </c>
    </row>
    <row r="48" spans="1:9" ht="15" thickBot="1" x14ac:dyDescent="0.4">
      <c r="A48" s="280"/>
      <c r="B48" s="280"/>
      <c r="C48" s="14"/>
      <c r="D48" s="280"/>
      <c r="F48" s="363">
        <v>43</v>
      </c>
      <c r="G48" s="31" t="s">
        <v>84</v>
      </c>
      <c r="H48" s="11">
        <v>231</v>
      </c>
      <c r="I48" s="30" t="s">
        <v>23</v>
      </c>
    </row>
    <row r="49" spans="1:9" ht="19" thickBot="1" x14ac:dyDescent="0.5">
      <c r="A49" s="435" t="s">
        <v>493</v>
      </c>
      <c r="B49" s="436"/>
      <c r="C49" s="436"/>
      <c r="D49" s="437"/>
      <c r="F49" s="9">
        <v>44</v>
      </c>
      <c r="G49" s="31" t="s">
        <v>85</v>
      </c>
      <c r="H49" s="11">
        <v>211</v>
      </c>
      <c r="I49" s="30" t="s">
        <v>23</v>
      </c>
    </row>
    <row r="50" spans="1:9" x14ac:dyDescent="0.35">
      <c r="A50" s="36" t="s">
        <v>49</v>
      </c>
      <c r="B50" s="248" t="s">
        <v>50</v>
      </c>
      <c r="C50" s="248" t="s">
        <v>51</v>
      </c>
      <c r="D50" s="22" t="s">
        <v>52</v>
      </c>
      <c r="F50" s="5">
        <v>45</v>
      </c>
      <c r="G50" s="31" t="s">
        <v>86</v>
      </c>
      <c r="H50" s="11">
        <v>54</v>
      </c>
      <c r="I50" s="30" t="s">
        <v>23</v>
      </c>
    </row>
    <row r="51" spans="1:9" x14ac:dyDescent="0.35">
      <c r="A51" s="37"/>
      <c r="B51" s="280"/>
      <c r="C51" s="14"/>
      <c r="D51" s="365" t="str">
        <f>IFERROR(C51/B51,"")</f>
        <v/>
      </c>
      <c r="F51" s="363">
        <v>46</v>
      </c>
      <c r="G51" s="31" t="s">
        <v>87</v>
      </c>
      <c r="H51" s="11">
        <v>63</v>
      </c>
      <c r="I51" s="30" t="s">
        <v>23</v>
      </c>
    </row>
    <row r="52" spans="1:9" x14ac:dyDescent="0.35">
      <c r="A52" s="37"/>
      <c r="B52" s="280"/>
      <c r="C52" s="14"/>
      <c r="D52" s="365" t="str">
        <f t="shared" ref="D52:D63" si="3">IFERROR(C52/B52,"")</f>
        <v/>
      </c>
      <c r="F52" s="9">
        <v>47</v>
      </c>
      <c r="G52" s="31" t="s">
        <v>88</v>
      </c>
      <c r="H52" s="11">
        <v>232</v>
      </c>
      <c r="I52" s="30" t="s">
        <v>23</v>
      </c>
    </row>
    <row r="53" spans="1:9" x14ac:dyDescent="0.35">
      <c r="A53" s="37"/>
      <c r="B53" s="280"/>
      <c r="C53" s="14"/>
      <c r="D53" s="365" t="str">
        <f t="shared" si="3"/>
        <v/>
      </c>
      <c r="F53" s="5">
        <v>48</v>
      </c>
      <c r="G53" s="31" t="s">
        <v>89</v>
      </c>
      <c r="H53" s="11">
        <v>215</v>
      </c>
      <c r="I53" s="30" t="s">
        <v>23</v>
      </c>
    </row>
    <row r="54" spans="1:9" x14ac:dyDescent="0.35">
      <c r="A54" s="37"/>
      <c r="B54" s="280"/>
      <c r="C54" s="14"/>
      <c r="D54" s="365" t="str">
        <f t="shared" si="3"/>
        <v/>
      </c>
      <c r="F54" s="363">
        <v>49</v>
      </c>
      <c r="G54" s="31" t="s">
        <v>90</v>
      </c>
      <c r="H54" s="11">
        <v>227</v>
      </c>
      <c r="I54" s="30" t="s">
        <v>23</v>
      </c>
    </row>
    <row r="55" spans="1:9" x14ac:dyDescent="0.35">
      <c r="A55" s="37"/>
      <c r="B55" s="280"/>
      <c r="C55" s="14"/>
      <c r="D55" s="365" t="str">
        <f t="shared" si="3"/>
        <v/>
      </c>
      <c r="F55" s="9">
        <v>50</v>
      </c>
      <c r="G55" s="31" t="s">
        <v>91</v>
      </c>
      <c r="H55" s="11">
        <v>82</v>
      </c>
      <c r="I55" s="30" t="s">
        <v>23</v>
      </c>
    </row>
    <row r="56" spans="1:9" x14ac:dyDescent="0.35">
      <c r="A56" s="37"/>
      <c r="B56" s="280"/>
      <c r="C56" s="14"/>
      <c r="D56" s="365" t="str">
        <f t="shared" si="3"/>
        <v/>
      </c>
      <c r="F56" s="5">
        <v>51</v>
      </c>
      <c r="G56" s="31" t="s">
        <v>92</v>
      </c>
      <c r="H56" s="11">
        <v>24</v>
      </c>
      <c r="I56" s="30" t="s">
        <v>23</v>
      </c>
    </row>
    <row r="57" spans="1:9" x14ac:dyDescent="0.35">
      <c r="A57" s="37"/>
      <c r="B57" s="280"/>
      <c r="C57" s="14"/>
      <c r="D57" s="365" t="str">
        <f t="shared" si="3"/>
        <v/>
      </c>
      <c r="F57" s="363">
        <v>52</v>
      </c>
      <c r="G57" s="31" t="s">
        <v>93</v>
      </c>
      <c r="H57" s="11">
        <v>216</v>
      </c>
      <c r="I57" s="30" t="s">
        <v>23</v>
      </c>
    </row>
    <row r="58" spans="1:9" x14ac:dyDescent="0.35">
      <c r="A58" s="37"/>
      <c r="B58" s="280"/>
      <c r="C58" s="14"/>
      <c r="D58" s="365" t="str">
        <f t="shared" si="3"/>
        <v/>
      </c>
      <c r="F58" s="9">
        <v>53</v>
      </c>
      <c r="G58" s="31" t="s">
        <v>94</v>
      </c>
      <c r="H58" s="11">
        <v>218</v>
      </c>
      <c r="I58" s="30" t="s">
        <v>23</v>
      </c>
    </row>
    <row r="59" spans="1:9" x14ac:dyDescent="0.35">
      <c r="A59" s="37"/>
      <c r="B59" s="280"/>
      <c r="C59" s="14"/>
      <c r="D59" s="365" t="str">
        <f t="shared" si="3"/>
        <v/>
      </c>
      <c r="F59" s="5">
        <v>54</v>
      </c>
      <c r="G59" s="31" t="s">
        <v>95</v>
      </c>
      <c r="H59" s="11">
        <v>219</v>
      </c>
      <c r="I59" s="30" t="s">
        <v>23</v>
      </c>
    </row>
    <row r="60" spans="1:9" x14ac:dyDescent="0.35">
      <c r="A60" s="37"/>
      <c r="B60" s="280"/>
      <c r="C60" s="14"/>
      <c r="D60" s="365" t="str">
        <f t="shared" si="3"/>
        <v/>
      </c>
      <c r="F60" s="363">
        <v>55</v>
      </c>
      <c r="G60" s="31" t="s">
        <v>96</v>
      </c>
      <c r="H60" s="11">
        <v>103</v>
      </c>
      <c r="I60" s="30" t="s">
        <v>23</v>
      </c>
    </row>
    <row r="61" spans="1:9" x14ac:dyDescent="0.35">
      <c r="A61" s="37"/>
      <c r="B61" s="280"/>
      <c r="C61" s="14"/>
      <c r="D61" s="365" t="str">
        <f t="shared" si="3"/>
        <v/>
      </c>
      <c r="F61" s="9">
        <v>56</v>
      </c>
      <c r="G61" s="31" t="s">
        <v>97</v>
      </c>
      <c r="H61" s="11">
        <v>261</v>
      </c>
      <c r="I61" s="30" t="s">
        <v>23</v>
      </c>
    </row>
    <row r="62" spans="1:9" x14ac:dyDescent="0.35">
      <c r="A62" s="37"/>
      <c r="B62" s="280"/>
      <c r="C62" s="14"/>
      <c r="D62" s="365" t="str">
        <f>IFERROR(C62/B62,"")</f>
        <v/>
      </c>
      <c r="F62" s="5">
        <v>57</v>
      </c>
      <c r="G62" s="31" t="s">
        <v>98</v>
      </c>
      <c r="H62" s="11">
        <v>154</v>
      </c>
      <c r="I62" s="30" t="s">
        <v>23</v>
      </c>
    </row>
    <row r="63" spans="1:9" ht="15" thickBot="1" x14ac:dyDescent="0.4">
      <c r="A63" s="38"/>
      <c r="B63" s="276"/>
      <c r="C63" s="39"/>
      <c r="D63" s="366" t="str">
        <f t="shared" si="3"/>
        <v/>
      </c>
      <c r="F63" s="363">
        <v>58</v>
      </c>
      <c r="G63" s="31" t="s">
        <v>99</v>
      </c>
      <c r="H63" s="11">
        <v>112</v>
      </c>
      <c r="I63" s="30" t="s">
        <v>23</v>
      </c>
    </row>
    <row r="64" spans="1:9" x14ac:dyDescent="0.35">
      <c r="F64" s="9">
        <v>59</v>
      </c>
      <c r="G64" s="31" t="s">
        <v>100</v>
      </c>
      <c r="H64" s="11">
        <v>119</v>
      </c>
      <c r="I64" s="30" t="s">
        <v>23</v>
      </c>
    </row>
    <row r="65" spans="1:9" ht="18.5" x14ac:dyDescent="0.45">
      <c r="A65" s="427"/>
      <c r="B65" s="427"/>
      <c r="C65" s="427"/>
      <c r="D65" s="427"/>
      <c r="F65" s="5">
        <v>60</v>
      </c>
      <c r="G65" s="31" t="s">
        <v>101</v>
      </c>
      <c r="H65" s="11">
        <v>120</v>
      </c>
      <c r="I65" s="30" t="s">
        <v>23</v>
      </c>
    </row>
    <row r="66" spans="1:9" x14ac:dyDescent="0.35">
      <c r="A66" s="327"/>
      <c r="B66" s="327"/>
      <c r="C66" s="327"/>
      <c r="D66" s="327"/>
      <c r="F66" s="363">
        <v>61</v>
      </c>
      <c r="G66" s="31" t="s">
        <v>102</v>
      </c>
      <c r="H66" s="11">
        <v>124</v>
      </c>
      <c r="I66" s="30" t="s">
        <v>23</v>
      </c>
    </row>
    <row r="67" spans="1:9" x14ac:dyDescent="0.35">
      <c r="A67" s="292"/>
      <c r="B67" s="292"/>
      <c r="C67" s="14"/>
      <c r="D67" s="292"/>
      <c r="F67" s="9">
        <v>62</v>
      </c>
      <c r="G67" s="31" t="s">
        <v>103</v>
      </c>
      <c r="H67" s="11">
        <v>225</v>
      </c>
      <c r="I67" s="30" t="s">
        <v>23</v>
      </c>
    </row>
    <row r="68" spans="1:9" x14ac:dyDescent="0.35">
      <c r="A68" s="292"/>
      <c r="B68" s="292"/>
      <c r="C68" s="14"/>
      <c r="D68" s="292"/>
      <c r="F68" s="5">
        <v>63</v>
      </c>
      <c r="G68" s="31" t="s">
        <v>104</v>
      </c>
      <c r="H68" s="11">
        <v>128</v>
      </c>
      <c r="I68" s="30" t="s">
        <v>23</v>
      </c>
    </row>
    <row r="69" spans="1:9" x14ac:dyDescent="0.35">
      <c r="A69" s="292"/>
      <c r="B69" s="292"/>
      <c r="C69" s="14"/>
      <c r="D69" s="292"/>
      <c r="F69" s="363">
        <v>64</v>
      </c>
      <c r="G69" s="31" t="s">
        <v>105</v>
      </c>
      <c r="H69" s="11">
        <v>8</v>
      </c>
      <c r="I69" s="30" t="s">
        <v>27</v>
      </c>
    </row>
    <row r="70" spans="1:9" x14ac:dyDescent="0.35">
      <c r="A70" s="292"/>
      <c r="B70" s="292"/>
      <c r="C70" s="14"/>
      <c r="D70" s="292"/>
      <c r="F70" s="9">
        <v>65</v>
      </c>
      <c r="G70" s="31" t="s">
        <v>106</v>
      </c>
      <c r="H70" s="11">
        <v>26</v>
      </c>
      <c r="I70" s="30" t="s">
        <v>27</v>
      </c>
    </row>
    <row r="71" spans="1:9" x14ac:dyDescent="0.35">
      <c r="A71" s="292"/>
      <c r="B71" s="292"/>
      <c r="C71" s="14"/>
      <c r="D71" s="292"/>
      <c r="F71" s="5">
        <v>66</v>
      </c>
      <c r="G71" s="31" t="s">
        <v>107</v>
      </c>
      <c r="H71" s="11">
        <v>133</v>
      </c>
      <c r="I71" s="30" t="s">
        <v>27</v>
      </c>
    </row>
    <row r="72" spans="1:9" x14ac:dyDescent="0.35">
      <c r="A72" s="292"/>
      <c r="B72" s="292"/>
      <c r="C72" s="14"/>
      <c r="D72" s="292"/>
      <c r="F72" s="363">
        <v>67</v>
      </c>
      <c r="G72" s="31" t="s">
        <v>108</v>
      </c>
      <c r="H72" s="11">
        <v>9</v>
      </c>
      <c r="I72" s="30" t="s">
        <v>27</v>
      </c>
    </row>
    <row r="73" spans="1:9" x14ac:dyDescent="0.35">
      <c r="A73" s="292"/>
      <c r="B73" s="292"/>
      <c r="C73" s="14"/>
      <c r="D73" s="292"/>
      <c r="F73" s="9">
        <v>68</v>
      </c>
      <c r="G73" s="31" t="s">
        <v>109</v>
      </c>
      <c r="H73" s="11">
        <v>35</v>
      </c>
      <c r="I73" s="30" t="s">
        <v>27</v>
      </c>
    </row>
    <row r="74" spans="1:9" x14ac:dyDescent="0.35">
      <c r="A74" s="292"/>
      <c r="B74" s="292"/>
      <c r="C74" s="14"/>
      <c r="D74" s="292"/>
      <c r="F74" s="5">
        <v>69</v>
      </c>
      <c r="G74" s="31" t="s">
        <v>110</v>
      </c>
      <c r="H74" s="11">
        <v>199</v>
      </c>
      <c r="I74" s="30" t="s">
        <v>45</v>
      </c>
    </row>
    <row r="75" spans="1:9" x14ac:dyDescent="0.35">
      <c r="A75" s="292"/>
      <c r="B75" s="292"/>
      <c r="C75" s="14"/>
      <c r="D75" s="292"/>
      <c r="F75" s="363">
        <v>70</v>
      </c>
      <c r="G75" s="31" t="s">
        <v>111</v>
      </c>
      <c r="H75" s="11">
        <v>15</v>
      </c>
      <c r="I75" s="30" t="s">
        <v>27</v>
      </c>
    </row>
    <row r="76" spans="1:9" x14ac:dyDescent="0.35">
      <c r="A76" s="292"/>
      <c r="B76" s="292"/>
      <c r="C76" s="14"/>
      <c r="D76" s="292"/>
      <c r="F76" s="9">
        <v>71</v>
      </c>
      <c r="G76" s="31" t="s">
        <v>112</v>
      </c>
      <c r="H76" s="11">
        <v>206</v>
      </c>
      <c r="I76" s="30" t="s">
        <v>23</v>
      </c>
    </row>
    <row r="77" spans="1:9" x14ac:dyDescent="0.35">
      <c r="A77" s="292"/>
      <c r="B77" s="292"/>
      <c r="C77" s="14"/>
      <c r="D77" s="292"/>
      <c r="F77" s="5">
        <v>72</v>
      </c>
      <c r="G77" s="31" t="s">
        <v>113</v>
      </c>
      <c r="H77" s="11">
        <v>146</v>
      </c>
      <c r="I77" s="30" t="s">
        <v>23</v>
      </c>
    </row>
    <row r="78" spans="1:9" x14ac:dyDescent="0.35">
      <c r="A78" s="292"/>
      <c r="B78" s="292"/>
      <c r="C78" s="14"/>
      <c r="D78" s="292"/>
      <c r="F78" s="363">
        <v>73</v>
      </c>
      <c r="G78" s="31" t="s">
        <v>114</v>
      </c>
      <c r="H78" s="11">
        <v>36</v>
      </c>
      <c r="I78" s="30" t="s">
        <v>23</v>
      </c>
    </row>
    <row r="79" spans="1:9" x14ac:dyDescent="0.35">
      <c r="A79" s="292"/>
      <c r="B79" s="292"/>
      <c r="C79" s="14"/>
      <c r="D79" s="292"/>
      <c r="F79" s="9">
        <v>74</v>
      </c>
      <c r="G79" s="31" t="s">
        <v>115</v>
      </c>
      <c r="H79" s="11">
        <v>16</v>
      </c>
      <c r="I79" s="30" t="s">
        <v>27</v>
      </c>
    </row>
    <row r="80" spans="1:9" x14ac:dyDescent="0.35">
      <c r="F80" s="5">
        <v>75</v>
      </c>
      <c r="G80" s="31" t="s">
        <v>116</v>
      </c>
      <c r="H80" s="11">
        <v>37</v>
      </c>
      <c r="I80" s="30" t="s">
        <v>23</v>
      </c>
    </row>
    <row r="81" spans="6:9" s="5" customFormat="1" x14ac:dyDescent="0.35">
      <c r="F81" s="363">
        <v>76</v>
      </c>
      <c r="G81" s="31" t="s">
        <v>117</v>
      </c>
      <c r="H81" s="11">
        <v>174</v>
      </c>
      <c r="I81" s="30" t="s">
        <v>45</v>
      </c>
    </row>
    <row r="82" spans="6:9" s="5" customFormat="1" x14ac:dyDescent="0.35">
      <c r="F82" s="9">
        <v>77</v>
      </c>
      <c r="G82" s="31" t="s">
        <v>118</v>
      </c>
      <c r="H82" s="11">
        <v>230</v>
      </c>
      <c r="I82" s="30" t="s">
        <v>23</v>
      </c>
    </row>
    <row r="83" spans="6:9" s="5" customFormat="1" x14ac:dyDescent="0.35">
      <c r="F83" s="5">
        <v>78</v>
      </c>
      <c r="G83" s="31" t="s">
        <v>119</v>
      </c>
      <c r="H83" s="11">
        <v>177</v>
      </c>
      <c r="I83" s="30" t="s">
        <v>23</v>
      </c>
    </row>
    <row r="84" spans="6:9" s="5" customFormat="1" x14ac:dyDescent="0.35">
      <c r="F84" s="363">
        <v>79</v>
      </c>
      <c r="G84" s="31" t="s">
        <v>120</v>
      </c>
      <c r="H84" s="11">
        <v>38</v>
      </c>
      <c r="I84" s="30" t="s">
        <v>23</v>
      </c>
    </row>
    <row r="85" spans="6:9" s="5" customFormat="1" x14ac:dyDescent="0.35">
      <c r="F85" s="9">
        <v>80</v>
      </c>
      <c r="G85" s="31" t="s">
        <v>121</v>
      </c>
      <c r="H85" s="11">
        <v>145</v>
      </c>
      <c r="I85" s="30" t="s">
        <v>23</v>
      </c>
    </row>
    <row r="86" spans="6:9" s="5" customFormat="1" x14ac:dyDescent="0.35">
      <c r="F86" s="5">
        <v>81</v>
      </c>
      <c r="G86" s="31" t="s">
        <v>122</v>
      </c>
      <c r="H86" s="11">
        <v>141</v>
      </c>
      <c r="I86" s="30" t="s">
        <v>23</v>
      </c>
    </row>
    <row r="87" spans="6:9" s="5" customFormat="1" x14ac:dyDescent="0.35">
      <c r="F87" s="363">
        <v>82</v>
      </c>
      <c r="G87" s="31" t="s">
        <v>123</v>
      </c>
      <c r="H87" s="11">
        <v>40</v>
      </c>
      <c r="I87" s="30" t="s">
        <v>27</v>
      </c>
    </row>
    <row r="88" spans="6:9" s="5" customFormat="1" x14ac:dyDescent="0.35">
      <c r="F88" s="9">
        <v>83</v>
      </c>
      <c r="G88" s="31" t="s">
        <v>124</v>
      </c>
      <c r="H88" s="11">
        <v>170</v>
      </c>
      <c r="I88" s="30" t="s">
        <v>23</v>
      </c>
    </row>
    <row r="89" spans="6:9" s="5" customFormat="1" x14ac:dyDescent="0.35">
      <c r="F89" s="5">
        <v>84</v>
      </c>
      <c r="G89" s="31" t="s">
        <v>125</v>
      </c>
      <c r="H89" s="11">
        <v>41</v>
      </c>
      <c r="I89" s="30" t="s">
        <v>27</v>
      </c>
    </row>
    <row r="90" spans="6:9" s="5" customFormat="1" x14ac:dyDescent="0.35">
      <c r="F90" s="363">
        <v>85</v>
      </c>
      <c r="G90" s="31" t="s">
        <v>126</v>
      </c>
      <c r="H90" s="11">
        <v>156</v>
      </c>
      <c r="I90" s="30" t="s">
        <v>23</v>
      </c>
    </row>
    <row r="91" spans="6:9" s="5" customFormat="1" x14ac:dyDescent="0.35">
      <c r="F91" s="9">
        <v>86</v>
      </c>
      <c r="G91" s="31" t="s">
        <v>127</v>
      </c>
      <c r="H91" s="11">
        <v>42</v>
      </c>
      <c r="I91" s="30" t="s">
        <v>23</v>
      </c>
    </row>
    <row r="92" spans="6:9" s="5" customFormat="1" x14ac:dyDescent="0.35">
      <c r="F92" s="5">
        <v>87</v>
      </c>
      <c r="G92" s="31" t="s">
        <v>128</v>
      </c>
      <c r="H92" s="11">
        <v>43</v>
      </c>
      <c r="I92" s="30" t="s">
        <v>27</v>
      </c>
    </row>
    <row r="93" spans="6:9" s="5" customFormat="1" x14ac:dyDescent="0.35">
      <c r="F93" s="363">
        <v>88</v>
      </c>
      <c r="G93" s="31" t="s">
        <v>129</v>
      </c>
      <c r="H93" s="11">
        <v>17</v>
      </c>
      <c r="I93" s="30" t="s">
        <v>23</v>
      </c>
    </row>
    <row r="94" spans="6:9" s="5" customFormat="1" x14ac:dyDescent="0.35">
      <c r="F94" s="9">
        <v>89</v>
      </c>
      <c r="G94" s="31" t="s">
        <v>130</v>
      </c>
      <c r="H94" s="11">
        <v>44</v>
      </c>
      <c r="I94" s="30" t="s">
        <v>23</v>
      </c>
    </row>
    <row r="95" spans="6:9" s="5" customFormat="1" x14ac:dyDescent="0.35">
      <c r="F95" s="5">
        <v>90</v>
      </c>
      <c r="G95" s="31" t="s">
        <v>131</v>
      </c>
      <c r="H95" s="11">
        <v>121</v>
      </c>
      <c r="I95" s="30" t="s">
        <v>45</v>
      </c>
    </row>
    <row r="96" spans="6:9" s="5" customFormat="1" x14ac:dyDescent="0.35">
      <c r="F96" s="363">
        <v>91</v>
      </c>
      <c r="G96" s="31" t="s">
        <v>132</v>
      </c>
      <c r="H96" s="11">
        <v>208</v>
      </c>
      <c r="I96" s="30" t="s">
        <v>23</v>
      </c>
    </row>
    <row r="97" spans="6:9" s="5" customFormat="1" x14ac:dyDescent="0.35">
      <c r="F97" s="9">
        <v>92</v>
      </c>
      <c r="G97" s="31" t="s">
        <v>133</v>
      </c>
      <c r="H97" s="11">
        <v>46</v>
      </c>
      <c r="I97" s="30" t="s">
        <v>23</v>
      </c>
    </row>
    <row r="98" spans="6:9" s="5" customFormat="1" x14ac:dyDescent="0.35">
      <c r="F98" s="5">
        <v>93</v>
      </c>
      <c r="G98" s="31" t="s">
        <v>134</v>
      </c>
      <c r="H98" s="11">
        <v>47</v>
      </c>
      <c r="I98" s="30" t="s">
        <v>23</v>
      </c>
    </row>
    <row r="99" spans="6:9" s="5" customFormat="1" x14ac:dyDescent="0.35">
      <c r="F99" s="363">
        <v>94</v>
      </c>
      <c r="G99" s="31" t="s">
        <v>135</v>
      </c>
      <c r="H99" s="11">
        <v>263</v>
      </c>
      <c r="I99" s="30" t="s">
        <v>27</v>
      </c>
    </row>
    <row r="100" spans="6:9" s="5" customFormat="1" x14ac:dyDescent="0.35">
      <c r="F100" s="9">
        <v>95</v>
      </c>
      <c r="G100" s="31" t="s">
        <v>136</v>
      </c>
      <c r="H100" s="11">
        <v>48</v>
      </c>
      <c r="I100" s="30" t="s">
        <v>27</v>
      </c>
    </row>
    <row r="101" spans="6:9" s="5" customFormat="1" x14ac:dyDescent="0.35">
      <c r="F101" s="5">
        <v>96</v>
      </c>
      <c r="G101" s="31" t="s">
        <v>137</v>
      </c>
      <c r="H101" s="11">
        <v>3008</v>
      </c>
      <c r="I101" s="30" t="s">
        <v>45</v>
      </c>
    </row>
    <row r="102" spans="6:9" s="5" customFormat="1" x14ac:dyDescent="0.35">
      <c r="F102" s="363">
        <v>97</v>
      </c>
      <c r="G102" s="31" t="s">
        <v>138</v>
      </c>
      <c r="H102" s="11">
        <v>260</v>
      </c>
      <c r="I102" s="30" t="s">
        <v>27</v>
      </c>
    </row>
    <row r="103" spans="6:9" s="5" customFormat="1" x14ac:dyDescent="0.35">
      <c r="F103" s="9">
        <v>98</v>
      </c>
      <c r="G103" s="31" t="s">
        <v>139</v>
      </c>
      <c r="H103" s="11">
        <v>162</v>
      </c>
      <c r="I103" s="30" t="s">
        <v>23</v>
      </c>
    </row>
    <row r="104" spans="6:9" s="5" customFormat="1" x14ac:dyDescent="0.35">
      <c r="F104" s="5">
        <v>99</v>
      </c>
      <c r="G104" s="31" t="s">
        <v>140</v>
      </c>
      <c r="H104" s="11">
        <v>49</v>
      </c>
      <c r="I104" s="30" t="s">
        <v>23</v>
      </c>
    </row>
    <row r="105" spans="6:9" s="5" customFormat="1" x14ac:dyDescent="0.35">
      <c r="F105" s="363">
        <v>100</v>
      </c>
      <c r="G105" s="31" t="s">
        <v>141</v>
      </c>
      <c r="H105" s="11">
        <v>52</v>
      </c>
      <c r="I105" s="30" t="s">
        <v>45</v>
      </c>
    </row>
    <row r="106" spans="6:9" s="5" customFormat="1" x14ac:dyDescent="0.35">
      <c r="F106" s="9">
        <v>101</v>
      </c>
      <c r="G106" s="31" t="s">
        <v>142</v>
      </c>
      <c r="H106" s="11">
        <v>262</v>
      </c>
      <c r="I106" s="30" t="s">
        <v>27</v>
      </c>
    </row>
    <row r="107" spans="6:9" s="5" customFormat="1" x14ac:dyDescent="0.35">
      <c r="F107" s="5">
        <v>102</v>
      </c>
      <c r="G107" s="31" t="s">
        <v>143</v>
      </c>
      <c r="H107" s="11">
        <v>18</v>
      </c>
      <c r="I107" s="30" t="s">
        <v>27</v>
      </c>
    </row>
    <row r="108" spans="6:9" s="5" customFormat="1" x14ac:dyDescent="0.35">
      <c r="F108" s="363">
        <v>103</v>
      </c>
      <c r="G108" s="31" t="s">
        <v>144</v>
      </c>
      <c r="H108" s="11">
        <v>132</v>
      </c>
      <c r="I108" s="30" t="s">
        <v>23</v>
      </c>
    </row>
    <row r="109" spans="6:9" s="5" customFormat="1" x14ac:dyDescent="0.35">
      <c r="F109" s="9">
        <v>104</v>
      </c>
      <c r="G109" s="31" t="s">
        <v>145</v>
      </c>
      <c r="H109" s="11">
        <v>19</v>
      </c>
      <c r="I109" s="30" t="s">
        <v>27</v>
      </c>
    </row>
    <row r="110" spans="6:9" s="5" customFormat="1" x14ac:dyDescent="0.35">
      <c r="F110" s="5">
        <v>105</v>
      </c>
      <c r="G110" s="31" t="s">
        <v>146</v>
      </c>
      <c r="H110" s="11">
        <v>55</v>
      </c>
      <c r="I110" s="30" t="s">
        <v>23</v>
      </c>
    </row>
    <row r="111" spans="6:9" s="5" customFormat="1" x14ac:dyDescent="0.35">
      <c r="F111" s="363">
        <v>106</v>
      </c>
      <c r="G111" s="31" t="s">
        <v>147</v>
      </c>
      <c r="H111" s="11">
        <v>153</v>
      </c>
      <c r="I111" s="30" t="s">
        <v>23</v>
      </c>
    </row>
    <row r="112" spans="6:9" s="5" customFormat="1" x14ac:dyDescent="0.35">
      <c r="F112" s="9">
        <v>107</v>
      </c>
      <c r="G112" s="31" t="s">
        <v>148</v>
      </c>
      <c r="H112" s="11">
        <v>267</v>
      </c>
      <c r="I112" s="30" t="s">
        <v>45</v>
      </c>
    </row>
    <row r="113" spans="6:9" s="5" customFormat="1" x14ac:dyDescent="0.35">
      <c r="F113" s="5">
        <v>108</v>
      </c>
      <c r="G113" s="31" t="s">
        <v>149</v>
      </c>
      <c r="H113" s="11">
        <v>56</v>
      </c>
      <c r="I113" s="30" t="s">
        <v>23</v>
      </c>
    </row>
    <row r="114" spans="6:9" s="5" customFormat="1" x14ac:dyDescent="0.35">
      <c r="F114" s="363">
        <v>109</v>
      </c>
      <c r="G114" s="31" t="s">
        <v>150</v>
      </c>
      <c r="H114" s="11">
        <v>14</v>
      </c>
      <c r="I114" s="30" t="s">
        <v>27</v>
      </c>
    </row>
    <row r="115" spans="6:9" s="5" customFormat="1" x14ac:dyDescent="0.35">
      <c r="F115" s="9">
        <v>110</v>
      </c>
      <c r="G115" s="31" t="s">
        <v>151</v>
      </c>
      <c r="H115" s="11">
        <v>57</v>
      </c>
      <c r="I115" s="30" t="s">
        <v>23</v>
      </c>
    </row>
    <row r="116" spans="6:9" s="5" customFormat="1" x14ac:dyDescent="0.35">
      <c r="F116" s="5">
        <v>111</v>
      </c>
      <c r="G116" s="31" t="s">
        <v>152</v>
      </c>
      <c r="H116" s="11">
        <v>213</v>
      </c>
      <c r="I116" s="30" t="s">
        <v>23</v>
      </c>
    </row>
    <row r="117" spans="6:9" s="5" customFormat="1" x14ac:dyDescent="0.35">
      <c r="F117" s="363">
        <v>112</v>
      </c>
      <c r="G117" s="31" t="s">
        <v>153</v>
      </c>
      <c r="H117" s="11">
        <v>59</v>
      </c>
      <c r="I117" s="30" t="s">
        <v>27</v>
      </c>
    </row>
    <row r="118" spans="6:9" s="5" customFormat="1" x14ac:dyDescent="0.35">
      <c r="F118" s="9">
        <v>113</v>
      </c>
      <c r="G118" s="31" t="s">
        <v>154</v>
      </c>
      <c r="H118" s="11">
        <v>58</v>
      </c>
      <c r="I118" s="30" t="s">
        <v>23</v>
      </c>
    </row>
    <row r="119" spans="6:9" s="5" customFormat="1" x14ac:dyDescent="0.35">
      <c r="F119" s="5">
        <v>114</v>
      </c>
      <c r="G119" s="31" t="s">
        <v>155</v>
      </c>
      <c r="H119" s="11">
        <v>214</v>
      </c>
      <c r="I119" s="30" t="s">
        <v>23</v>
      </c>
    </row>
    <row r="120" spans="6:9" s="5" customFormat="1" x14ac:dyDescent="0.35">
      <c r="F120" s="363">
        <v>115</v>
      </c>
      <c r="G120" s="31" t="s">
        <v>156</v>
      </c>
      <c r="H120" s="11">
        <v>61</v>
      </c>
      <c r="I120" s="30" t="s">
        <v>23</v>
      </c>
    </row>
    <row r="121" spans="6:9" s="5" customFormat="1" x14ac:dyDescent="0.35">
      <c r="F121" s="9">
        <v>116</v>
      </c>
      <c r="G121" s="31" t="s">
        <v>157</v>
      </c>
      <c r="H121" s="11">
        <v>62</v>
      </c>
      <c r="I121" s="30" t="s">
        <v>23</v>
      </c>
    </row>
    <row r="122" spans="6:9" s="5" customFormat="1" x14ac:dyDescent="0.35">
      <c r="F122" s="5">
        <v>117</v>
      </c>
      <c r="G122" s="31" t="s">
        <v>158</v>
      </c>
      <c r="H122" s="11">
        <v>20</v>
      </c>
      <c r="I122" s="30" t="s">
        <v>27</v>
      </c>
    </row>
    <row r="123" spans="6:9" s="5" customFormat="1" x14ac:dyDescent="0.35">
      <c r="F123" s="363">
        <v>118</v>
      </c>
      <c r="G123" s="31" t="s">
        <v>159</v>
      </c>
      <c r="H123" s="11">
        <v>65</v>
      </c>
      <c r="I123" s="30" t="s">
        <v>23</v>
      </c>
    </row>
    <row r="124" spans="6:9" s="5" customFormat="1" x14ac:dyDescent="0.35">
      <c r="F124" s="9">
        <v>119</v>
      </c>
      <c r="G124" s="31" t="s">
        <v>160</v>
      </c>
      <c r="H124" s="11">
        <v>137</v>
      </c>
      <c r="I124" s="30" t="s">
        <v>23</v>
      </c>
    </row>
    <row r="125" spans="6:9" s="5" customFormat="1" x14ac:dyDescent="0.35">
      <c r="F125" s="5">
        <v>120</v>
      </c>
      <c r="G125" s="31" t="s">
        <v>161</v>
      </c>
      <c r="H125" s="11">
        <v>151</v>
      </c>
      <c r="I125" s="30" t="s">
        <v>23</v>
      </c>
    </row>
    <row r="126" spans="6:9" s="5" customFormat="1" x14ac:dyDescent="0.35">
      <c r="F126" s="363">
        <v>121</v>
      </c>
      <c r="G126" s="31" t="s">
        <v>162</v>
      </c>
      <c r="H126" s="11">
        <v>64</v>
      </c>
      <c r="I126" s="30" t="s">
        <v>27</v>
      </c>
    </row>
    <row r="127" spans="6:9" s="5" customFormat="1" x14ac:dyDescent="0.35">
      <c r="F127" s="9">
        <v>122</v>
      </c>
      <c r="G127" s="31" t="s">
        <v>163</v>
      </c>
      <c r="H127" s="11">
        <v>66</v>
      </c>
      <c r="I127" s="30" t="s">
        <v>27</v>
      </c>
    </row>
    <row r="128" spans="6:9" s="5" customFormat="1" x14ac:dyDescent="0.35">
      <c r="F128" s="5">
        <v>123</v>
      </c>
      <c r="G128" s="31" t="s">
        <v>164</v>
      </c>
      <c r="H128" s="11">
        <v>67</v>
      </c>
      <c r="I128" s="30" t="s">
        <v>23</v>
      </c>
    </row>
    <row r="129" spans="6:9" s="5" customFormat="1" x14ac:dyDescent="0.35">
      <c r="F129" s="363">
        <v>124</v>
      </c>
      <c r="G129" s="31" t="s">
        <v>165</v>
      </c>
      <c r="H129" s="11">
        <v>21</v>
      </c>
      <c r="I129" s="30" t="s">
        <v>27</v>
      </c>
    </row>
    <row r="130" spans="6:9" s="5" customFormat="1" x14ac:dyDescent="0.35">
      <c r="F130" s="9">
        <v>125</v>
      </c>
      <c r="G130" s="31" t="s">
        <v>166</v>
      </c>
      <c r="H130" s="11">
        <v>3001</v>
      </c>
      <c r="I130" s="30" t="s">
        <v>45</v>
      </c>
    </row>
    <row r="131" spans="6:9" s="5" customFormat="1" x14ac:dyDescent="0.35">
      <c r="F131" s="5">
        <v>126</v>
      </c>
      <c r="G131" s="31" t="s">
        <v>167</v>
      </c>
      <c r="H131" s="11">
        <v>68</v>
      </c>
      <c r="I131" s="30" t="s">
        <v>168</v>
      </c>
    </row>
    <row r="132" spans="6:9" s="5" customFormat="1" x14ac:dyDescent="0.35">
      <c r="F132" s="363">
        <v>127</v>
      </c>
      <c r="G132" s="31" t="s">
        <v>169</v>
      </c>
      <c r="H132" s="11">
        <v>22</v>
      </c>
      <c r="I132" s="30" t="s">
        <v>27</v>
      </c>
    </row>
    <row r="133" spans="6:9" s="5" customFormat="1" x14ac:dyDescent="0.35">
      <c r="F133" s="9">
        <v>128</v>
      </c>
      <c r="G133" s="31" t="s">
        <v>170</v>
      </c>
      <c r="H133" s="11">
        <v>70</v>
      </c>
      <c r="I133" s="30" t="s">
        <v>27</v>
      </c>
    </row>
    <row r="134" spans="6:9" s="5" customFormat="1" x14ac:dyDescent="0.35">
      <c r="F134" s="5">
        <v>129</v>
      </c>
      <c r="G134" s="31" t="s">
        <v>171</v>
      </c>
      <c r="H134" s="11">
        <v>69</v>
      </c>
      <c r="I134" s="30" t="s">
        <v>27</v>
      </c>
    </row>
    <row r="135" spans="6:9" s="5" customFormat="1" x14ac:dyDescent="0.35">
      <c r="F135" s="363">
        <v>130</v>
      </c>
      <c r="G135" s="31" t="s">
        <v>172</v>
      </c>
      <c r="H135" s="11">
        <v>3002</v>
      </c>
      <c r="I135" s="30" t="s">
        <v>45</v>
      </c>
    </row>
    <row r="136" spans="6:9" s="5" customFormat="1" x14ac:dyDescent="0.35">
      <c r="F136" s="9">
        <v>131</v>
      </c>
      <c r="G136" s="31" t="s">
        <v>173</v>
      </c>
      <c r="H136" s="11">
        <v>81</v>
      </c>
      <c r="I136" s="30" t="s">
        <v>23</v>
      </c>
    </row>
    <row r="137" spans="6:9" s="5" customFormat="1" x14ac:dyDescent="0.35">
      <c r="F137" s="5">
        <v>132</v>
      </c>
      <c r="G137" s="31" t="s">
        <v>174</v>
      </c>
      <c r="H137" s="11">
        <v>72</v>
      </c>
      <c r="I137" s="30" t="s">
        <v>23</v>
      </c>
    </row>
    <row r="138" spans="6:9" s="5" customFormat="1" x14ac:dyDescent="0.35">
      <c r="F138" s="363">
        <v>133</v>
      </c>
      <c r="G138" s="31" t="s">
        <v>175</v>
      </c>
      <c r="H138" s="11">
        <v>73</v>
      </c>
      <c r="I138" s="30" t="s">
        <v>23</v>
      </c>
    </row>
    <row r="139" spans="6:9" s="5" customFormat="1" x14ac:dyDescent="0.35">
      <c r="F139" s="9">
        <v>134</v>
      </c>
      <c r="G139" s="31" t="s">
        <v>176</v>
      </c>
      <c r="H139" s="11">
        <v>74</v>
      </c>
      <c r="I139" s="30" t="s">
        <v>23</v>
      </c>
    </row>
    <row r="140" spans="6:9" s="5" customFormat="1" x14ac:dyDescent="0.35">
      <c r="F140" s="5">
        <v>135</v>
      </c>
      <c r="G140" s="31" t="s">
        <v>177</v>
      </c>
      <c r="H140" s="11">
        <v>152</v>
      </c>
      <c r="I140" s="30" t="s">
        <v>23</v>
      </c>
    </row>
    <row r="141" spans="6:9" s="5" customFormat="1" x14ac:dyDescent="0.35">
      <c r="F141" s="363">
        <v>136</v>
      </c>
      <c r="G141" s="31" t="s">
        <v>178</v>
      </c>
      <c r="H141" s="11">
        <v>75</v>
      </c>
      <c r="I141" s="30" t="s">
        <v>23</v>
      </c>
    </row>
    <row r="142" spans="6:9" s="5" customFormat="1" x14ac:dyDescent="0.35">
      <c r="F142" s="9">
        <v>137</v>
      </c>
      <c r="G142" s="31" t="s">
        <v>179</v>
      </c>
      <c r="H142" s="11">
        <v>131</v>
      </c>
      <c r="I142" s="30" t="s">
        <v>23</v>
      </c>
    </row>
    <row r="143" spans="6:9" s="5" customFormat="1" x14ac:dyDescent="0.35">
      <c r="F143" s="5">
        <v>138</v>
      </c>
      <c r="G143" s="31" t="s">
        <v>180</v>
      </c>
      <c r="H143" s="11">
        <v>76</v>
      </c>
      <c r="I143" s="30" t="s">
        <v>23</v>
      </c>
    </row>
    <row r="144" spans="6:9" s="5" customFormat="1" x14ac:dyDescent="0.35">
      <c r="F144" s="363">
        <v>139</v>
      </c>
      <c r="G144" s="31" t="s">
        <v>181</v>
      </c>
      <c r="H144" s="11">
        <v>148</v>
      </c>
      <c r="I144" s="30" t="s">
        <v>27</v>
      </c>
    </row>
    <row r="145" spans="6:9" s="5" customFormat="1" x14ac:dyDescent="0.35">
      <c r="F145" s="9">
        <v>140</v>
      </c>
      <c r="G145" s="31" t="s">
        <v>182</v>
      </c>
      <c r="H145" s="11">
        <v>78</v>
      </c>
      <c r="I145" s="30" t="s">
        <v>23</v>
      </c>
    </row>
    <row r="146" spans="6:9" s="5" customFormat="1" x14ac:dyDescent="0.35">
      <c r="F146" s="5">
        <v>141</v>
      </c>
      <c r="G146" s="31" t="s">
        <v>183</v>
      </c>
      <c r="H146" s="11">
        <v>79</v>
      </c>
      <c r="I146" s="30" t="s">
        <v>27</v>
      </c>
    </row>
    <row r="147" spans="6:9" s="5" customFormat="1" x14ac:dyDescent="0.35">
      <c r="F147" s="363">
        <v>142</v>
      </c>
      <c r="G147" s="31" t="s">
        <v>184</v>
      </c>
      <c r="H147" s="11">
        <v>23</v>
      </c>
      <c r="I147" s="30" t="s">
        <v>27</v>
      </c>
    </row>
    <row r="148" spans="6:9" s="5" customFormat="1" x14ac:dyDescent="0.35">
      <c r="F148" s="9">
        <v>143</v>
      </c>
      <c r="G148" s="31" t="s">
        <v>185</v>
      </c>
      <c r="H148" s="11">
        <v>83</v>
      </c>
      <c r="I148" s="30" t="s">
        <v>27</v>
      </c>
    </row>
    <row r="149" spans="6:9" s="5" customFormat="1" x14ac:dyDescent="0.35">
      <c r="F149" s="5">
        <v>144</v>
      </c>
      <c r="G149" s="31" t="s">
        <v>186</v>
      </c>
      <c r="H149" s="11">
        <v>3007</v>
      </c>
      <c r="I149" s="30" t="s">
        <v>45</v>
      </c>
    </row>
    <row r="150" spans="6:9" s="5" customFormat="1" x14ac:dyDescent="0.35">
      <c r="F150" s="363">
        <v>145</v>
      </c>
      <c r="G150" s="31" t="s">
        <v>187</v>
      </c>
      <c r="H150" s="11">
        <v>80</v>
      </c>
      <c r="I150" s="30" t="s">
        <v>27</v>
      </c>
    </row>
    <row r="151" spans="6:9" s="5" customFormat="1" x14ac:dyDescent="0.35">
      <c r="F151" s="9">
        <v>146</v>
      </c>
      <c r="G151" s="31" t="s">
        <v>188</v>
      </c>
      <c r="H151" s="11">
        <v>3005</v>
      </c>
      <c r="I151" s="30" t="s">
        <v>45</v>
      </c>
    </row>
    <row r="152" spans="6:9" s="5" customFormat="1" x14ac:dyDescent="0.35">
      <c r="F152" s="5">
        <v>147</v>
      </c>
      <c r="G152" s="31" t="s">
        <v>189</v>
      </c>
      <c r="H152" s="11">
        <v>163</v>
      </c>
      <c r="I152" s="30" t="s">
        <v>168</v>
      </c>
    </row>
    <row r="153" spans="6:9" s="5" customFormat="1" x14ac:dyDescent="0.35">
      <c r="F153" s="363">
        <v>148</v>
      </c>
      <c r="G153" s="31" t="s">
        <v>190</v>
      </c>
      <c r="H153" s="11">
        <v>86</v>
      </c>
      <c r="I153" s="30" t="s">
        <v>23</v>
      </c>
    </row>
    <row r="154" spans="6:9" s="5" customFormat="1" x14ac:dyDescent="0.35">
      <c r="F154" s="9">
        <v>149</v>
      </c>
      <c r="G154" s="31" t="s">
        <v>191</v>
      </c>
      <c r="H154" s="11">
        <v>87</v>
      </c>
      <c r="I154" s="30" t="s">
        <v>168</v>
      </c>
    </row>
    <row r="155" spans="6:9" s="5" customFormat="1" x14ac:dyDescent="0.35">
      <c r="F155" s="5">
        <v>150</v>
      </c>
      <c r="G155" s="31" t="s">
        <v>192</v>
      </c>
      <c r="H155" s="11">
        <v>88</v>
      </c>
      <c r="I155" s="30" t="s">
        <v>23</v>
      </c>
    </row>
    <row r="156" spans="6:9" s="5" customFormat="1" x14ac:dyDescent="0.35">
      <c r="F156" s="363">
        <v>151</v>
      </c>
      <c r="G156" s="31" t="s">
        <v>193</v>
      </c>
      <c r="H156" s="11">
        <v>89</v>
      </c>
      <c r="I156" s="30" t="s">
        <v>27</v>
      </c>
    </row>
    <row r="157" spans="6:9" s="5" customFormat="1" x14ac:dyDescent="0.35">
      <c r="F157" s="9">
        <v>152</v>
      </c>
      <c r="G157" s="31" t="s">
        <v>194</v>
      </c>
      <c r="H157" s="11">
        <v>217</v>
      </c>
      <c r="I157" s="30" t="s">
        <v>23</v>
      </c>
    </row>
    <row r="158" spans="6:9" s="5" customFormat="1" x14ac:dyDescent="0.35">
      <c r="F158" s="5">
        <v>153</v>
      </c>
      <c r="G158" s="31" t="s">
        <v>195</v>
      </c>
      <c r="H158" s="11">
        <v>25</v>
      </c>
      <c r="I158" s="30" t="s">
        <v>27</v>
      </c>
    </row>
    <row r="159" spans="6:9" s="5" customFormat="1" x14ac:dyDescent="0.35">
      <c r="F159" s="363">
        <v>154</v>
      </c>
      <c r="G159" s="31" t="s">
        <v>196</v>
      </c>
      <c r="H159" s="11">
        <v>176</v>
      </c>
      <c r="I159" s="30" t="s">
        <v>23</v>
      </c>
    </row>
    <row r="160" spans="6:9" s="5" customFormat="1" x14ac:dyDescent="0.35">
      <c r="F160" s="9">
        <v>155</v>
      </c>
      <c r="G160" s="31" t="s">
        <v>197</v>
      </c>
      <c r="H160" s="11">
        <v>92</v>
      </c>
      <c r="I160" s="30" t="s">
        <v>23</v>
      </c>
    </row>
    <row r="161" spans="6:9" s="5" customFormat="1" x14ac:dyDescent="0.35">
      <c r="F161" s="5">
        <v>156</v>
      </c>
      <c r="G161" s="31" t="s">
        <v>198</v>
      </c>
      <c r="H161" s="11">
        <v>93</v>
      </c>
      <c r="I161" s="30" t="s">
        <v>23</v>
      </c>
    </row>
    <row r="162" spans="6:9" s="5" customFormat="1" x14ac:dyDescent="0.35">
      <c r="F162" s="363">
        <v>157</v>
      </c>
      <c r="G162" s="31" t="s">
        <v>199</v>
      </c>
      <c r="H162" s="11">
        <v>94</v>
      </c>
      <c r="I162" s="30" t="s">
        <v>27</v>
      </c>
    </row>
    <row r="163" spans="6:9" s="5" customFormat="1" x14ac:dyDescent="0.35">
      <c r="F163" s="9">
        <v>158</v>
      </c>
      <c r="G163" s="31" t="s">
        <v>200</v>
      </c>
      <c r="H163" s="11">
        <v>95</v>
      </c>
      <c r="I163" s="30" t="s">
        <v>27</v>
      </c>
    </row>
    <row r="164" spans="6:9" s="5" customFormat="1" x14ac:dyDescent="0.35">
      <c r="F164" s="5">
        <v>159</v>
      </c>
      <c r="G164" s="31" t="s">
        <v>201</v>
      </c>
      <c r="H164" s="11">
        <v>96</v>
      </c>
      <c r="I164" s="30" t="s">
        <v>27</v>
      </c>
    </row>
    <row r="165" spans="6:9" s="5" customFormat="1" x14ac:dyDescent="0.35">
      <c r="F165" s="363">
        <v>160</v>
      </c>
      <c r="G165" s="31" t="s">
        <v>202</v>
      </c>
      <c r="H165" s="11">
        <v>97</v>
      </c>
      <c r="I165" s="30" t="s">
        <v>23</v>
      </c>
    </row>
    <row r="166" spans="6:9" s="5" customFormat="1" x14ac:dyDescent="0.35">
      <c r="F166" s="9">
        <v>161</v>
      </c>
      <c r="G166" s="31" t="s">
        <v>203</v>
      </c>
      <c r="H166" s="11">
        <v>98</v>
      </c>
      <c r="I166" s="30" t="s">
        <v>27</v>
      </c>
    </row>
    <row r="167" spans="6:9" s="5" customFormat="1" x14ac:dyDescent="0.35">
      <c r="F167" s="5">
        <v>162</v>
      </c>
      <c r="G167" s="31" t="s">
        <v>204</v>
      </c>
      <c r="H167" s="11">
        <v>99</v>
      </c>
      <c r="I167" s="30" t="s">
        <v>23</v>
      </c>
    </row>
    <row r="168" spans="6:9" s="5" customFormat="1" x14ac:dyDescent="0.35">
      <c r="F168" s="363">
        <v>163</v>
      </c>
      <c r="G168" s="31" t="s">
        <v>205</v>
      </c>
      <c r="H168" s="11">
        <v>100</v>
      </c>
      <c r="I168" s="30" t="s">
        <v>27</v>
      </c>
    </row>
    <row r="169" spans="6:9" s="5" customFormat="1" x14ac:dyDescent="0.35">
      <c r="F169" s="9">
        <v>164</v>
      </c>
      <c r="G169" s="31" t="s">
        <v>206</v>
      </c>
      <c r="H169" s="11">
        <v>101</v>
      </c>
      <c r="I169" s="30" t="s">
        <v>23</v>
      </c>
    </row>
    <row r="170" spans="6:9" s="5" customFormat="1" x14ac:dyDescent="0.35">
      <c r="F170" s="5">
        <v>165</v>
      </c>
      <c r="G170" s="31" t="s">
        <v>207</v>
      </c>
      <c r="H170" s="11">
        <v>102</v>
      </c>
      <c r="I170" s="30" t="s">
        <v>27</v>
      </c>
    </row>
    <row r="171" spans="6:9" s="5" customFormat="1" x14ac:dyDescent="0.35">
      <c r="F171" s="363">
        <v>166</v>
      </c>
      <c r="G171" s="31" t="s">
        <v>208</v>
      </c>
      <c r="H171" s="11">
        <v>106</v>
      </c>
      <c r="I171" s="30" t="s">
        <v>23</v>
      </c>
    </row>
    <row r="172" spans="6:9" s="5" customFormat="1" x14ac:dyDescent="0.35">
      <c r="F172" s="9">
        <v>167</v>
      </c>
      <c r="G172" s="31" t="s">
        <v>209</v>
      </c>
      <c r="H172" s="11">
        <v>107</v>
      </c>
      <c r="I172" s="30" t="s">
        <v>23</v>
      </c>
    </row>
    <row r="173" spans="6:9" s="5" customFormat="1" x14ac:dyDescent="0.35">
      <c r="F173" s="5">
        <v>168</v>
      </c>
      <c r="G173" s="31" t="s">
        <v>210</v>
      </c>
      <c r="H173" s="11">
        <v>221</v>
      </c>
      <c r="I173" s="30" t="s">
        <v>23</v>
      </c>
    </row>
    <row r="174" spans="6:9" s="5" customFormat="1" x14ac:dyDescent="0.35">
      <c r="F174" s="363">
        <v>169</v>
      </c>
      <c r="G174" s="31" t="s">
        <v>211</v>
      </c>
      <c r="H174" s="11">
        <v>110</v>
      </c>
      <c r="I174" s="30" t="s">
        <v>27</v>
      </c>
    </row>
    <row r="175" spans="6:9" s="5" customFormat="1" x14ac:dyDescent="0.35">
      <c r="F175" s="9">
        <v>170</v>
      </c>
      <c r="G175" s="31" t="s">
        <v>212</v>
      </c>
      <c r="H175" s="11">
        <v>143</v>
      </c>
      <c r="I175" s="30" t="s">
        <v>23</v>
      </c>
    </row>
    <row r="176" spans="6:9" s="5" customFormat="1" x14ac:dyDescent="0.35">
      <c r="F176" s="5">
        <v>171</v>
      </c>
      <c r="G176" s="31" t="s">
        <v>213</v>
      </c>
      <c r="H176" s="11">
        <v>109</v>
      </c>
      <c r="I176" s="30" t="s">
        <v>27</v>
      </c>
    </row>
    <row r="177" spans="6:9" s="5" customFormat="1" x14ac:dyDescent="0.35">
      <c r="F177" s="363">
        <v>172</v>
      </c>
      <c r="G177" s="31" t="s">
        <v>214</v>
      </c>
      <c r="H177" s="11">
        <v>190</v>
      </c>
      <c r="I177" s="30" t="s">
        <v>45</v>
      </c>
    </row>
    <row r="178" spans="6:9" s="5" customFormat="1" x14ac:dyDescent="0.35">
      <c r="F178" s="9">
        <v>173</v>
      </c>
      <c r="G178" s="31" t="s">
        <v>215</v>
      </c>
      <c r="H178" s="11">
        <v>111</v>
      </c>
      <c r="I178" s="30" t="s">
        <v>23</v>
      </c>
    </row>
    <row r="179" spans="6:9" s="5" customFormat="1" x14ac:dyDescent="0.35">
      <c r="F179" s="5">
        <v>174</v>
      </c>
      <c r="G179" s="31" t="s">
        <v>216</v>
      </c>
      <c r="H179" s="11">
        <v>134</v>
      </c>
      <c r="I179" s="30" t="s">
        <v>23</v>
      </c>
    </row>
    <row r="180" spans="6:9" s="5" customFormat="1" x14ac:dyDescent="0.35">
      <c r="F180" s="363">
        <v>175</v>
      </c>
      <c r="G180" s="31" t="s">
        <v>217</v>
      </c>
      <c r="H180" s="11">
        <v>104</v>
      </c>
      <c r="I180" s="30" t="s">
        <v>23</v>
      </c>
    </row>
    <row r="181" spans="6:9" s="5" customFormat="1" x14ac:dyDescent="0.35">
      <c r="F181" s="9">
        <v>176</v>
      </c>
      <c r="G181" s="31" t="s">
        <v>218</v>
      </c>
      <c r="H181" s="11">
        <v>105</v>
      </c>
      <c r="I181" s="30" t="s">
        <v>23</v>
      </c>
    </row>
    <row r="182" spans="6:9" s="5" customFormat="1" x14ac:dyDescent="0.35">
      <c r="F182" s="5">
        <v>177</v>
      </c>
      <c r="G182" s="31" t="s">
        <v>219</v>
      </c>
      <c r="H182" s="11">
        <v>149</v>
      </c>
      <c r="I182" s="30" t="s">
        <v>23</v>
      </c>
    </row>
    <row r="183" spans="6:9" s="5" customFormat="1" x14ac:dyDescent="0.35">
      <c r="F183" s="363">
        <v>178</v>
      </c>
      <c r="G183" s="31" t="s">
        <v>220</v>
      </c>
      <c r="H183" s="11">
        <v>113</v>
      </c>
      <c r="I183" s="30" t="s">
        <v>27</v>
      </c>
    </row>
    <row r="184" spans="6:9" s="5" customFormat="1" x14ac:dyDescent="0.35">
      <c r="F184" s="9">
        <v>179</v>
      </c>
      <c r="G184" s="31" t="s">
        <v>221</v>
      </c>
      <c r="H184" s="11">
        <v>114</v>
      </c>
      <c r="I184" s="30" t="s">
        <v>27</v>
      </c>
    </row>
    <row r="185" spans="6:9" s="5" customFormat="1" x14ac:dyDescent="0.35">
      <c r="F185" s="5">
        <v>180</v>
      </c>
      <c r="G185" s="31" t="s">
        <v>222</v>
      </c>
      <c r="H185" s="11">
        <v>222</v>
      </c>
      <c r="I185" s="30" t="s">
        <v>23</v>
      </c>
    </row>
    <row r="186" spans="6:9" s="5" customFormat="1" x14ac:dyDescent="0.35">
      <c r="F186" s="363">
        <v>181</v>
      </c>
      <c r="G186" s="31" t="s">
        <v>223</v>
      </c>
      <c r="H186" s="11">
        <v>115</v>
      </c>
      <c r="I186" s="30" t="s">
        <v>23</v>
      </c>
    </row>
    <row r="187" spans="6:9" s="5" customFormat="1" x14ac:dyDescent="0.35">
      <c r="F187" s="9">
        <v>182</v>
      </c>
      <c r="G187" s="31" t="s">
        <v>224</v>
      </c>
      <c r="H187" s="11">
        <v>117</v>
      </c>
      <c r="I187" s="30" t="s">
        <v>27</v>
      </c>
    </row>
    <row r="188" spans="6:9" s="5" customFormat="1" x14ac:dyDescent="0.35">
      <c r="F188" s="5">
        <v>183</v>
      </c>
      <c r="G188" s="31" t="s">
        <v>225</v>
      </c>
      <c r="H188" s="11">
        <v>116</v>
      </c>
      <c r="I188" s="30" t="s">
        <v>27</v>
      </c>
    </row>
    <row r="189" spans="6:9" s="5" customFormat="1" x14ac:dyDescent="0.35">
      <c r="F189" s="363">
        <v>184</v>
      </c>
      <c r="G189" s="31" t="s">
        <v>226</v>
      </c>
      <c r="H189" s="11">
        <v>118</v>
      </c>
      <c r="I189" s="30" t="s">
        <v>27</v>
      </c>
    </row>
    <row r="190" spans="6:9" s="5" customFormat="1" x14ac:dyDescent="0.35">
      <c r="F190" s="9">
        <v>185</v>
      </c>
      <c r="G190" s="31" t="s">
        <v>227</v>
      </c>
      <c r="H190" s="11">
        <v>180</v>
      </c>
      <c r="I190" s="30" t="s">
        <v>23</v>
      </c>
    </row>
    <row r="191" spans="6:9" s="5" customFormat="1" x14ac:dyDescent="0.35">
      <c r="F191" s="5">
        <v>186</v>
      </c>
      <c r="G191" s="31" t="s">
        <v>228</v>
      </c>
      <c r="H191" s="11">
        <v>122</v>
      </c>
      <c r="I191" s="30" t="s">
        <v>23</v>
      </c>
    </row>
    <row r="192" spans="6:9" s="5" customFormat="1" x14ac:dyDescent="0.35">
      <c r="F192" s="363">
        <v>187</v>
      </c>
      <c r="G192" s="31" t="s">
        <v>229</v>
      </c>
      <c r="H192" s="11">
        <v>123</v>
      </c>
      <c r="I192" s="30" t="s">
        <v>23</v>
      </c>
    </row>
    <row r="193" spans="6:9" s="5" customFormat="1" x14ac:dyDescent="0.35">
      <c r="F193" s="9">
        <v>188</v>
      </c>
      <c r="G193" s="31" t="s">
        <v>230</v>
      </c>
      <c r="H193" s="11">
        <v>77</v>
      </c>
      <c r="I193" s="30" t="s">
        <v>23</v>
      </c>
    </row>
    <row r="194" spans="6:9" s="5" customFormat="1" x14ac:dyDescent="0.35">
      <c r="F194" s="5">
        <v>189</v>
      </c>
      <c r="G194" s="31" t="s">
        <v>231</v>
      </c>
      <c r="H194" s="11">
        <v>125</v>
      </c>
      <c r="I194" s="30" t="s">
        <v>23</v>
      </c>
    </row>
    <row r="195" spans="6:9" s="5" customFormat="1" x14ac:dyDescent="0.35">
      <c r="F195" s="363">
        <v>190</v>
      </c>
      <c r="G195" s="31" t="s">
        <v>232</v>
      </c>
      <c r="H195" s="11">
        <v>50</v>
      </c>
      <c r="I195" s="30" t="s">
        <v>23</v>
      </c>
    </row>
    <row r="196" spans="6:9" s="5" customFormat="1" x14ac:dyDescent="0.35">
      <c r="F196" s="9">
        <v>191</v>
      </c>
      <c r="G196" s="31" t="s">
        <v>233</v>
      </c>
      <c r="H196" s="11">
        <v>224</v>
      </c>
      <c r="I196" s="30" t="s">
        <v>23</v>
      </c>
    </row>
    <row r="197" spans="6:9" s="5" customFormat="1" x14ac:dyDescent="0.35">
      <c r="F197" s="5">
        <v>192</v>
      </c>
      <c r="G197" s="31" t="s">
        <v>234</v>
      </c>
      <c r="H197" s="11">
        <v>3003</v>
      </c>
      <c r="I197" s="30" t="s">
        <v>45</v>
      </c>
    </row>
    <row r="198" spans="6:9" s="5" customFormat="1" x14ac:dyDescent="0.35">
      <c r="F198" s="363">
        <v>193</v>
      </c>
      <c r="G198" s="31" t="s">
        <v>235</v>
      </c>
      <c r="H198" s="11">
        <v>127</v>
      </c>
      <c r="I198" s="30" t="s">
        <v>27</v>
      </c>
    </row>
    <row r="199" spans="6:9" s="5" customFormat="1" x14ac:dyDescent="0.35">
      <c r="F199" s="9">
        <v>194</v>
      </c>
      <c r="G199" s="31" t="s">
        <v>236</v>
      </c>
      <c r="H199" s="11">
        <v>161</v>
      </c>
      <c r="I199" s="30" t="s">
        <v>23</v>
      </c>
    </row>
    <row r="200" spans="6:9" s="5" customFormat="1" x14ac:dyDescent="0.35">
      <c r="F200" s="5">
        <v>195</v>
      </c>
      <c r="G200" s="31" t="s">
        <v>237</v>
      </c>
      <c r="H200" s="11">
        <v>129</v>
      </c>
      <c r="I200" s="30" t="s">
        <v>23</v>
      </c>
    </row>
    <row r="201" spans="6:9" s="5" customFormat="1" x14ac:dyDescent="0.35">
      <c r="F201" s="363">
        <v>196</v>
      </c>
      <c r="G201" s="31" t="s">
        <v>238</v>
      </c>
      <c r="H201" s="11">
        <v>136</v>
      </c>
      <c r="I201" s="30" t="s">
        <v>23</v>
      </c>
    </row>
    <row r="202" spans="6:9" s="5" customFormat="1" x14ac:dyDescent="0.35">
      <c r="F202" s="9">
        <v>197</v>
      </c>
      <c r="G202" s="31" t="s">
        <v>239</v>
      </c>
      <c r="H202" s="11">
        <v>130</v>
      </c>
      <c r="I202" s="30" t="s">
        <v>27</v>
      </c>
    </row>
    <row r="203" spans="6:9" s="5" customFormat="1" ht="15" thickBot="1" x14ac:dyDescent="0.4">
      <c r="F203" s="5">
        <v>198</v>
      </c>
      <c r="G203" s="32" t="s">
        <v>240</v>
      </c>
      <c r="H203" s="33">
        <v>85</v>
      </c>
      <c r="I203" s="34" t="s">
        <v>168</v>
      </c>
    </row>
    <row r="204" spans="6:9" s="5" customFormat="1" x14ac:dyDescent="0.35"/>
  </sheetData>
  <protectedRanges>
    <protectedRange sqref="B5 C13:D15 D5 A20:A32 A48:D48 A36:A47 A52:A63 A68:A79 B67:D79 B19:D32 B35:D47 B51:D63" name="FilingUtility"/>
    <protectedRange sqref="B8:B15 D8:D11" name="FilingUtility_3"/>
    <protectedRange sqref="A19 A35 A51 A67" name="FilingUtility_5"/>
  </protectedRanges>
  <mergeCells count="13">
    <mergeCell ref="A65:D65"/>
    <mergeCell ref="A3:D3"/>
    <mergeCell ref="C12:D12"/>
    <mergeCell ref="A6:D6"/>
    <mergeCell ref="A4:D4"/>
    <mergeCell ref="C7:D7"/>
    <mergeCell ref="A7:B7"/>
    <mergeCell ref="A49:D49"/>
    <mergeCell ref="A16:D16"/>
    <mergeCell ref="A32:D32"/>
    <mergeCell ref="A17:D17"/>
    <mergeCell ref="C14:D14"/>
    <mergeCell ref="A33:D33"/>
  </mergeCells>
  <phoneticPr fontId="0" type="noConversion"/>
  <pageMargins left="0.75" right="0.75" top="1" bottom="1" header="0.5" footer="0.5"/>
  <pageSetup scale="65" orientation="portrait" r:id="rId1"/>
  <headerFooter alignWithMargins="0">
    <oddHeader>&amp;CRenewable Energy Certificate Retirement Report for
RENEWABLE ENERGY STANDARDS and GREEN PRICING PROGRAMS</oddHeader>
    <oddFooter>&amp;LAttachment 1: Filing Utility Information&amp;CPage &amp;P of &amp;N</oddFooter>
  </headerFooter>
  <colBreaks count="1" manualBreakCount="1">
    <brk id="4" max="1048575" man="1"/>
  </colBreaks>
  <ignoredErrors>
    <ignoredError sqref="D4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8" r:id="rId4" name="Drop Down 6">
              <controlPr defaultSize="0" autoLine="0" autoPict="0">
                <anchor moveWithCells="1">
                  <from>
                    <xdr:col>1</xdr:col>
                    <xdr:colOff>6350</xdr:colOff>
                    <xdr:row>7</xdr:row>
                    <xdr:rowOff>215900</xdr:rowOff>
                  </from>
                  <to>
                    <xdr:col>2</xdr:col>
                    <xdr:colOff>6350</xdr:colOff>
                    <xdr:row>8</xdr:row>
                    <xdr:rowOff>196850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249977111117893"/>
  </sheetPr>
  <dimension ref="A1:G67"/>
  <sheetViews>
    <sheetView zoomScaleNormal="100" zoomScaleSheetLayoutView="115" zoomScalePageLayoutView="85" workbookViewId="0"/>
  </sheetViews>
  <sheetFormatPr defaultColWidth="9.1796875" defaultRowHeight="14.5" x14ac:dyDescent="0.35"/>
  <cols>
    <col min="1" max="1" width="11" style="5" customWidth="1"/>
    <col min="2" max="2" width="31.1796875" style="61" customWidth="1"/>
    <col min="3" max="3" width="26.54296875" style="5" customWidth="1"/>
    <col min="4" max="4" width="16.81640625" style="61" bestFit="1" customWidth="1"/>
    <col min="5" max="5" width="36.81640625" style="5" customWidth="1"/>
    <col min="6" max="6" width="9.1796875" style="5"/>
    <col min="7" max="7" width="7.81640625" style="5" customWidth="1"/>
    <col min="8" max="16384" width="9.1796875" style="5"/>
  </cols>
  <sheetData>
    <row r="1" spans="1:7" x14ac:dyDescent="0.35">
      <c r="A1" s="58" t="str">
        <f>'1. Utility Info'!$A$1</f>
        <v>Minnesota Public Utilities Commission: Docket No. E999/PR-26-12</v>
      </c>
      <c r="B1" s="63"/>
      <c r="C1" s="55"/>
      <c r="D1" s="63"/>
      <c r="E1" s="56" t="s">
        <v>241</v>
      </c>
    </row>
    <row r="2" spans="1:7" x14ac:dyDescent="0.35">
      <c r="A2" s="59" t="str">
        <f>'1. Utility Info'!$A$2</f>
        <v>Minnesota Department of Commerce: Docket No. E999/PR-02-1240</v>
      </c>
      <c r="B2" s="64"/>
      <c r="C2" s="40"/>
      <c r="D2" s="60" t="s">
        <v>12</v>
      </c>
      <c r="E2" s="65" t="str">
        <f>'1. Utility Info'!$D$2</f>
        <v>January 1, 2025 - December 31, 2025</v>
      </c>
    </row>
    <row r="3" spans="1:7" ht="39" customHeight="1" thickBot="1" x14ac:dyDescent="0.5">
      <c r="A3" s="428" t="s">
        <v>242</v>
      </c>
      <c r="B3" s="429"/>
      <c r="C3" s="429"/>
      <c r="D3" s="429"/>
      <c r="E3" s="430"/>
    </row>
    <row r="4" spans="1:7" ht="15" thickBot="1" x14ac:dyDescent="0.4">
      <c r="B4" s="6"/>
      <c r="C4" s="6"/>
      <c r="D4" s="6"/>
    </row>
    <row r="5" spans="1:7" ht="18" customHeight="1" x14ac:dyDescent="0.35">
      <c r="A5" s="414" t="s">
        <v>495</v>
      </c>
      <c r="B5" s="74"/>
      <c r="C5" s="71">
        <f>SUM($C$12:$C$57)</f>
        <v>0</v>
      </c>
      <c r="D5" s="66"/>
      <c r="E5" s="67"/>
    </row>
    <row r="6" spans="1:7" ht="18" customHeight="1" x14ac:dyDescent="0.35">
      <c r="A6" s="415" t="s">
        <v>244</v>
      </c>
      <c r="B6" s="75"/>
      <c r="C6" s="72">
        <v>0.25</v>
      </c>
      <c r="D6" s="66"/>
      <c r="E6" s="68"/>
    </row>
    <row r="7" spans="1:7" ht="18" customHeight="1" x14ac:dyDescent="0.35">
      <c r="A7" s="415" t="s">
        <v>245</v>
      </c>
      <c r="B7" s="75"/>
      <c r="C7" s="77">
        <f>ROUNDUP($C$5*$C$6,0)</f>
        <v>0</v>
      </c>
      <c r="D7" s="66"/>
      <c r="E7" s="67"/>
    </row>
    <row r="8" spans="1:7" ht="18" customHeight="1" thickBot="1" x14ac:dyDescent="0.4">
      <c r="A8" s="416" t="s">
        <v>246</v>
      </c>
      <c r="B8" s="76"/>
      <c r="C8" s="73">
        <f>'7. REO and GP Credit Retirement'!$E$8 +'7. REO and GP Credit Retirement'!I8</f>
        <v>0</v>
      </c>
      <c r="D8" s="66"/>
      <c r="E8" s="67"/>
    </row>
    <row r="9" spans="1:7" ht="18" customHeight="1" thickBot="1" x14ac:dyDescent="0.4">
      <c r="A9" s="62"/>
      <c r="B9" s="62"/>
      <c r="C9" s="70"/>
      <c r="D9" s="70"/>
      <c r="E9" s="67"/>
    </row>
    <row r="10" spans="1:7" ht="29.5" thickBot="1" x14ac:dyDescent="0.4">
      <c r="A10" s="13"/>
      <c r="B10" s="93"/>
      <c r="C10" s="94" t="s">
        <v>247</v>
      </c>
      <c r="D10" s="93"/>
      <c r="E10" s="93"/>
    </row>
    <row r="11" spans="1:7" ht="15" thickBot="1" x14ac:dyDescent="0.4">
      <c r="A11" s="79" t="s">
        <v>248</v>
      </c>
      <c r="B11" s="279" t="s">
        <v>249</v>
      </c>
      <c r="C11" s="80" t="s">
        <v>250</v>
      </c>
      <c r="D11" s="449" t="s">
        <v>251</v>
      </c>
      <c r="E11" s="450"/>
    </row>
    <row r="12" spans="1:7" x14ac:dyDescent="0.35">
      <c r="A12" s="372" t="str">
        <f>VLOOKUP(CompanyName,'1. Utility Info'!F6:I203,3)</f>
        <v xml:space="preserve">Utility ID# </v>
      </c>
      <c r="B12" s="371" t="str">
        <f>VLOOKUP(CompanyName,'1. Utility Info'!F6:I203,2)</f>
        <v>Utility Name</v>
      </c>
      <c r="C12" s="69"/>
      <c r="D12" s="451"/>
      <c r="E12" s="452"/>
      <c r="F12" s="13"/>
      <c r="G12" s="13"/>
    </row>
    <row r="13" spans="1:7" x14ac:dyDescent="0.35">
      <c r="A13" s="37"/>
      <c r="B13" s="280"/>
      <c r="C13" s="69"/>
      <c r="D13" s="445"/>
      <c r="E13" s="446"/>
      <c r="F13" s="13"/>
      <c r="G13" s="13"/>
    </row>
    <row r="14" spans="1:7" ht="12.75" customHeight="1" x14ac:dyDescent="0.35">
      <c r="A14" s="37"/>
      <c r="B14" s="280"/>
      <c r="C14" s="69"/>
      <c r="D14" s="445"/>
      <c r="E14" s="446"/>
      <c r="F14" s="13"/>
      <c r="G14" s="13"/>
    </row>
    <row r="15" spans="1:7" x14ac:dyDescent="0.35">
      <c r="A15" s="37"/>
      <c r="B15" s="280"/>
      <c r="C15" s="69"/>
      <c r="D15" s="445"/>
      <c r="E15" s="446"/>
      <c r="F15" s="13"/>
      <c r="G15" s="13"/>
    </row>
    <row r="16" spans="1:7" x14ac:dyDescent="0.35">
      <c r="A16" s="37"/>
      <c r="B16" s="280"/>
      <c r="C16" s="69"/>
      <c r="D16" s="445"/>
      <c r="E16" s="446"/>
      <c r="F16" s="13"/>
      <c r="G16" s="13"/>
    </row>
    <row r="17" spans="1:7" x14ac:dyDescent="0.35">
      <c r="A17" s="37"/>
      <c r="B17" s="280"/>
      <c r="C17" s="69"/>
      <c r="D17" s="445"/>
      <c r="E17" s="446"/>
      <c r="F17" s="13"/>
      <c r="G17" s="13"/>
    </row>
    <row r="18" spans="1:7" x14ac:dyDescent="0.35">
      <c r="A18" s="37"/>
      <c r="B18" s="280"/>
      <c r="C18" s="69"/>
      <c r="D18" s="445"/>
      <c r="E18" s="446"/>
      <c r="F18" s="13"/>
      <c r="G18" s="13"/>
    </row>
    <row r="19" spans="1:7" x14ac:dyDescent="0.35">
      <c r="A19" s="37"/>
      <c r="B19" s="280"/>
      <c r="C19" s="69"/>
      <c r="D19" s="445"/>
      <c r="E19" s="446"/>
      <c r="F19" s="13"/>
      <c r="G19" s="13"/>
    </row>
    <row r="20" spans="1:7" x14ac:dyDescent="0.35">
      <c r="A20" s="37"/>
      <c r="B20" s="280"/>
      <c r="C20" s="69"/>
      <c r="D20" s="445"/>
      <c r="E20" s="446"/>
      <c r="F20" s="13"/>
      <c r="G20" s="13"/>
    </row>
    <row r="21" spans="1:7" x14ac:dyDescent="0.35">
      <c r="A21" s="37"/>
      <c r="B21" s="280"/>
      <c r="C21" s="69"/>
      <c r="D21" s="445"/>
      <c r="E21" s="446"/>
      <c r="F21" s="13"/>
      <c r="G21" s="13"/>
    </row>
    <row r="22" spans="1:7" x14ac:dyDescent="0.35">
      <c r="A22" s="37"/>
      <c r="B22" s="280"/>
      <c r="C22" s="69"/>
      <c r="D22" s="445"/>
      <c r="E22" s="446"/>
      <c r="F22" s="13"/>
      <c r="G22" s="13"/>
    </row>
    <row r="23" spans="1:7" x14ac:dyDescent="0.35">
      <c r="A23" s="37"/>
      <c r="B23" s="280"/>
      <c r="C23" s="69"/>
      <c r="D23" s="445"/>
      <c r="E23" s="446"/>
      <c r="F23" s="13"/>
      <c r="G23" s="13"/>
    </row>
    <row r="24" spans="1:7" x14ac:dyDescent="0.35">
      <c r="A24" s="37"/>
      <c r="B24" s="280"/>
      <c r="C24" s="69"/>
      <c r="D24" s="445"/>
      <c r="E24" s="446"/>
      <c r="F24" s="13"/>
      <c r="G24" s="13"/>
    </row>
    <row r="25" spans="1:7" x14ac:dyDescent="0.35">
      <c r="A25" s="37"/>
      <c r="B25" s="280"/>
      <c r="C25" s="69"/>
      <c r="D25" s="445"/>
      <c r="E25" s="446"/>
      <c r="F25" s="13"/>
      <c r="G25" s="13"/>
    </row>
    <row r="26" spans="1:7" x14ac:dyDescent="0.35">
      <c r="A26" s="37"/>
      <c r="B26" s="280"/>
      <c r="C26" s="69"/>
      <c r="D26" s="445"/>
      <c r="E26" s="446"/>
      <c r="F26" s="13"/>
      <c r="G26" s="13"/>
    </row>
    <row r="27" spans="1:7" x14ac:dyDescent="0.35">
      <c r="A27" s="37"/>
      <c r="B27" s="280"/>
      <c r="C27" s="69"/>
      <c r="D27" s="445"/>
      <c r="E27" s="446"/>
      <c r="F27" s="13"/>
      <c r="G27" s="13"/>
    </row>
    <row r="28" spans="1:7" x14ac:dyDescent="0.35">
      <c r="A28" s="37"/>
      <c r="B28" s="280"/>
      <c r="C28" s="69"/>
      <c r="D28" s="445"/>
      <c r="E28" s="446"/>
      <c r="F28" s="13"/>
      <c r="G28" s="13"/>
    </row>
    <row r="29" spans="1:7" x14ac:dyDescent="0.35">
      <c r="A29" s="37"/>
      <c r="B29" s="280"/>
      <c r="C29" s="69"/>
      <c r="D29" s="445"/>
      <c r="E29" s="446"/>
      <c r="F29" s="13"/>
      <c r="G29" s="13"/>
    </row>
    <row r="30" spans="1:7" x14ac:dyDescent="0.35">
      <c r="A30" s="37"/>
      <c r="B30" s="280"/>
      <c r="C30" s="69"/>
      <c r="D30" s="445"/>
      <c r="E30" s="446"/>
      <c r="F30" s="13"/>
      <c r="G30" s="13"/>
    </row>
    <row r="31" spans="1:7" x14ac:dyDescent="0.35">
      <c r="A31" s="37"/>
      <c r="B31" s="280"/>
      <c r="C31" s="69"/>
      <c r="D31" s="445"/>
      <c r="E31" s="446"/>
      <c r="F31" s="13"/>
      <c r="G31" s="13"/>
    </row>
    <row r="32" spans="1:7" x14ac:dyDescent="0.35">
      <c r="A32" s="37"/>
      <c r="B32" s="280"/>
      <c r="C32" s="69"/>
      <c r="D32" s="445"/>
      <c r="E32" s="446"/>
      <c r="F32" s="13"/>
      <c r="G32" s="13"/>
    </row>
    <row r="33" spans="1:7" x14ac:dyDescent="0.35">
      <c r="A33" s="37"/>
      <c r="B33" s="280"/>
      <c r="C33" s="69"/>
      <c r="D33" s="445"/>
      <c r="E33" s="446"/>
      <c r="F33" s="13"/>
      <c r="G33" s="13"/>
    </row>
    <row r="34" spans="1:7" x14ac:dyDescent="0.35">
      <c r="A34" s="37"/>
      <c r="B34" s="280"/>
      <c r="C34" s="69"/>
      <c r="D34" s="445"/>
      <c r="E34" s="446"/>
      <c r="F34" s="13"/>
      <c r="G34" s="13"/>
    </row>
    <row r="35" spans="1:7" x14ac:dyDescent="0.35">
      <c r="A35" s="37"/>
      <c r="B35" s="280"/>
      <c r="C35" s="69"/>
      <c r="D35" s="445"/>
      <c r="E35" s="446"/>
      <c r="F35" s="13"/>
      <c r="G35" s="13"/>
    </row>
    <row r="36" spans="1:7" x14ac:dyDescent="0.35">
      <c r="A36" s="37"/>
      <c r="B36" s="280"/>
      <c r="C36" s="69"/>
      <c r="D36" s="445"/>
      <c r="E36" s="446"/>
      <c r="F36" s="13"/>
      <c r="G36" s="13"/>
    </row>
    <row r="37" spans="1:7" x14ac:dyDescent="0.35">
      <c r="A37" s="37"/>
      <c r="B37" s="280"/>
      <c r="C37" s="69"/>
      <c r="D37" s="445"/>
      <c r="E37" s="446"/>
      <c r="F37" s="13"/>
      <c r="G37" s="13"/>
    </row>
    <row r="38" spans="1:7" x14ac:dyDescent="0.35">
      <c r="A38" s="37"/>
      <c r="B38" s="280"/>
      <c r="C38" s="69"/>
      <c r="D38" s="445"/>
      <c r="E38" s="446"/>
      <c r="F38" s="13"/>
      <c r="G38" s="13"/>
    </row>
    <row r="39" spans="1:7" x14ac:dyDescent="0.35">
      <c r="A39" s="37"/>
      <c r="B39" s="280"/>
      <c r="C39" s="69"/>
      <c r="D39" s="445"/>
      <c r="E39" s="446"/>
      <c r="F39" s="13"/>
      <c r="G39" s="13"/>
    </row>
    <row r="40" spans="1:7" x14ac:dyDescent="0.35">
      <c r="A40" s="37"/>
      <c r="B40" s="280"/>
      <c r="C40" s="69"/>
      <c r="D40" s="445"/>
      <c r="E40" s="446"/>
      <c r="F40" s="13"/>
      <c r="G40" s="13"/>
    </row>
    <row r="41" spans="1:7" x14ac:dyDescent="0.35">
      <c r="A41" s="37"/>
      <c r="B41" s="280"/>
      <c r="C41" s="69"/>
      <c r="D41" s="445"/>
      <c r="E41" s="446"/>
      <c r="F41" s="13"/>
      <c r="G41" s="13"/>
    </row>
    <row r="42" spans="1:7" x14ac:dyDescent="0.35">
      <c r="A42" s="37"/>
      <c r="B42" s="280"/>
      <c r="C42" s="69"/>
      <c r="D42" s="445"/>
      <c r="E42" s="446"/>
      <c r="F42" s="13"/>
      <c r="G42" s="13"/>
    </row>
    <row r="43" spans="1:7" x14ac:dyDescent="0.35">
      <c r="A43" s="37"/>
      <c r="B43" s="280"/>
      <c r="C43" s="69"/>
      <c r="D43" s="445"/>
      <c r="E43" s="446"/>
      <c r="F43" s="13"/>
      <c r="G43" s="13"/>
    </row>
    <row r="44" spans="1:7" x14ac:dyDescent="0.35">
      <c r="A44" s="37"/>
      <c r="B44" s="280"/>
      <c r="C44" s="69"/>
      <c r="D44" s="445"/>
      <c r="E44" s="446"/>
      <c r="F44" s="13"/>
      <c r="G44" s="13"/>
    </row>
    <row r="45" spans="1:7" x14ac:dyDescent="0.35">
      <c r="A45" s="37"/>
      <c r="B45" s="280"/>
      <c r="C45" s="69"/>
      <c r="D45" s="445"/>
      <c r="E45" s="446"/>
      <c r="F45" s="13"/>
      <c r="G45" s="13"/>
    </row>
    <row r="46" spans="1:7" x14ac:dyDescent="0.35">
      <c r="A46" s="37"/>
      <c r="B46" s="280"/>
      <c r="C46" s="69"/>
      <c r="D46" s="445"/>
      <c r="E46" s="446"/>
      <c r="F46" s="13"/>
      <c r="G46" s="13"/>
    </row>
    <row r="47" spans="1:7" x14ac:dyDescent="0.35">
      <c r="A47" s="37"/>
      <c r="B47" s="280"/>
      <c r="C47" s="69"/>
      <c r="D47" s="445"/>
      <c r="E47" s="446"/>
      <c r="F47" s="13"/>
      <c r="G47" s="13"/>
    </row>
    <row r="48" spans="1:7" x14ac:dyDescent="0.35">
      <c r="A48" s="37"/>
      <c r="B48" s="280"/>
      <c r="C48" s="69"/>
      <c r="D48" s="445"/>
      <c r="E48" s="446"/>
      <c r="F48" s="13"/>
      <c r="G48" s="13"/>
    </row>
    <row r="49" spans="1:7" x14ac:dyDescent="0.35">
      <c r="A49" s="37"/>
      <c r="B49" s="280"/>
      <c r="C49" s="69"/>
      <c r="D49" s="445"/>
      <c r="E49" s="446"/>
      <c r="F49" s="13"/>
      <c r="G49" s="13"/>
    </row>
    <row r="50" spans="1:7" x14ac:dyDescent="0.35">
      <c r="A50" s="37"/>
      <c r="B50" s="280"/>
      <c r="C50" s="69"/>
      <c r="D50" s="445"/>
      <c r="E50" s="446"/>
      <c r="F50" s="13"/>
      <c r="G50" s="13"/>
    </row>
    <row r="51" spans="1:7" x14ac:dyDescent="0.35">
      <c r="A51" s="37"/>
      <c r="B51" s="280"/>
      <c r="C51" s="69"/>
      <c r="D51" s="445"/>
      <c r="E51" s="446"/>
      <c r="F51" s="13"/>
      <c r="G51" s="13"/>
    </row>
    <row r="52" spans="1:7" x14ac:dyDescent="0.35">
      <c r="A52" s="37"/>
      <c r="B52" s="280"/>
      <c r="C52" s="69"/>
      <c r="D52" s="445"/>
      <c r="E52" s="446"/>
      <c r="F52" s="13"/>
      <c r="G52" s="13"/>
    </row>
    <row r="53" spans="1:7" x14ac:dyDescent="0.35">
      <c r="A53" s="37"/>
      <c r="B53" s="280"/>
      <c r="C53" s="69"/>
      <c r="D53" s="445"/>
      <c r="E53" s="446"/>
      <c r="F53" s="13"/>
      <c r="G53" s="13"/>
    </row>
    <row r="54" spans="1:7" x14ac:dyDescent="0.35">
      <c r="A54" s="37"/>
      <c r="B54" s="280"/>
      <c r="C54" s="69"/>
      <c r="D54" s="445"/>
      <c r="E54" s="446"/>
      <c r="F54" s="13"/>
      <c r="G54" s="13"/>
    </row>
    <row r="55" spans="1:7" x14ac:dyDescent="0.35">
      <c r="A55" s="37"/>
      <c r="B55" s="280"/>
      <c r="C55" s="69"/>
      <c r="D55" s="445"/>
      <c r="E55" s="446"/>
      <c r="F55" s="13"/>
      <c r="G55" s="13"/>
    </row>
    <row r="56" spans="1:7" x14ac:dyDescent="0.35">
      <c r="A56" s="37"/>
      <c r="B56" s="355"/>
      <c r="C56" s="69"/>
      <c r="D56" s="445"/>
      <c r="E56" s="446"/>
      <c r="F56" s="13"/>
      <c r="G56" s="13"/>
    </row>
    <row r="57" spans="1:7" ht="15" thickBot="1" x14ac:dyDescent="0.4">
      <c r="A57" s="38"/>
      <c r="B57" s="276"/>
      <c r="C57" s="368"/>
      <c r="D57" s="447"/>
      <c r="E57" s="448"/>
      <c r="F57" s="13"/>
      <c r="G57" s="13"/>
    </row>
    <row r="58" spans="1:7" x14ac:dyDescent="0.35">
      <c r="A58" s="355"/>
      <c r="B58" s="355"/>
      <c r="C58" s="69"/>
      <c r="D58" s="14"/>
      <c r="E58" s="14"/>
      <c r="F58" s="13"/>
      <c r="G58" s="13"/>
    </row>
    <row r="59" spans="1:7" x14ac:dyDescent="0.35">
      <c r="A59" s="355"/>
      <c r="B59" s="355"/>
      <c r="C59" s="69"/>
      <c r="D59" s="14"/>
      <c r="E59" s="14"/>
      <c r="F59" s="13"/>
      <c r="G59" s="13"/>
    </row>
    <row r="60" spans="1:7" x14ac:dyDescent="0.35">
      <c r="A60" s="355"/>
      <c r="B60" s="355"/>
      <c r="C60" s="69"/>
      <c r="D60" s="14"/>
      <c r="E60" s="14"/>
      <c r="F60" s="13"/>
      <c r="G60" s="13"/>
    </row>
    <row r="61" spans="1:7" x14ac:dyDescent="0.35">
      <c r="A61" s="355"/>
      <c r="B61" s="355"/>
      <c r="C61" s="69"/>
      <c r="D61" s="14"/>
      <c r="E61" s="14"/>
      <c r="F61" s="13"/>
      <c r="G61" s="13"/>
    </row>
    <row r="62" spans="1:7" x14ac:dyDescent="0.35">
      <c r="A62" s="355"/>
      <c r="B62" s="355"/>
      <c r="C62" s="69"/>
      <c r="D62" s="14"/>
      <c r="E62" s="14"/>
      <c r="F62" s="13"/>
      <c r="G62" s="13"/>
    </row>
    <row r="63" spans="1:7" x14ac:dyDescent="0.35">
      <c r="A63" s="355"/>
      <c r="B63" s="355"/>
      <c r="C63" s="69"/>
      <c r="D63" s="14"/>
      <c r="E63" s="14"/>
      <c r="F63" s="13"/>
      <c r="G63" s="13"/>
    </row>
    <row r="64" spans="1:7" x14ac:dyDescent="0.35">
      <c r="A64" s="355"/>
      <c r="B64" s="355"/>
      <c r="C64" s="69"/>
      <c r="D64" s="14"/>
      <c r="E64" s="14"/>
      <c r="F64" s="13"/>
      <c r="G64" s="13"/>
    </row>
    <row r="65" spans="1:7" x14ac:dyDescent="0.35">
      <c r="A65" s="13"/>
      <c r="B65" s="57"/>
      <c r="C65" s="13"/>
      <c r="D65" s="78"/>
      <c r="E65" s="13"/>
      <c r="F65" s="13"/>
      <c r="G65" s="13"/>
    </row>
    <row r="66" spans="1:7" x14ac:dyDescent="0.35">
      <c r="A66" s="13"/>
      <c r="B66" s="57"/>
      <c r="C66" s="13"/>
      <c r="D66" s="78"/>
      <c r="E66" s="13"/>
      <c r="F66" s="13"/>
      <c r="G66" s="13"/>
    </row>
    <row r="67" spans="1:7" x14ac:dyDescent="0.35">
      <c r="A67" s="13"/>
      <c r="B67" s="57"/>
      <c r="C67" s="13"/>
      <c r="D67" s="78"/>
      <c r="E67" s="13"/>
      <c r="F67" s="13"/>
      <c r="G67" s="13"/>
    </row>
  </sheetData>
  <protectedRanges>
    <protectedRange sqref="C12:D64 A29:B64 A12:B27" name="Wholesale"/>
  </protectedRanges>
  <mergeCells count="48">
    <mergeCell ref="A3:E3"/>
    <mergeCell ref="D11:E11"/>
    <mergeCell ref="D12:E12"/>
    <mergeCell ref="D13:E13"/>
    <mergeCell ref="D24:E24"/>
    <mergeCell ref="D14:E14"/>
    <mergeCell ref="D15:E15"/>
    <mergeCell ref="D16:E16"/>
    <mergeCell ref="D17:E17"/>
    <mergeCell ref="D18:E18"/>
    <mergeCell ref="D25:E25"/>
    <mergeCell ref="D26:E26"/>
    <mergeCell ref="D27:E27"/>
    <mergeCell ref="D28:E28"/>
    <mergeCell ref="D19:E19"/>
    <mergeCell ref="D20:E20"/>
    <mergeCell ref="D21:E21"/>
    <mergeCell ref="D22:E22"/>
    <mergeCell ref="D23:E23"/>
    <mergeCell ref="D51:E51"/>
    <mergeCell ref="D52:E52"/>
    <mergeCell ref="D53:E53"/>
    <mergeCell ref="D29:E29"/>
    <mergeCell ref="D30:E30"/>
    <mergeCell ref="D31:E31"/>
    <mergeCell ref="D32:E32"/>
    <mergeCell ref="D33:E33"/>
    <mergeCell ref="D34:E34"/>
    <mergeCell ref="D35:E35"/>
    <mergeCell ref="D36:E36"/>
    <mergeCell ref="D37:E37"/>
    <mergeCell ref="D38:E38"/>
    <mergeCell ref="D54:E54"/>
    <mergeCell ref="D55:E55"/>
    <mergeCell ref="D56:E56"/>
    <mergeCell ref="D57:E57"/>
    <mergeCell ref="D39:E39"/>
    <mergeCell ref="D40:E40"/>
    <mergeCell ref="D41:E41"/>
    <mergeCell ref="D42:E42"/>
    <mergeCell ref="D43:E43"/>
    <mergeCell ref="D44:E44"/>
    <mergeCell ref="D45:E45"/>
    <mergeCell ref="D46:E46"/>
    <mergeCell ref="D47:E47"/>
    <mergeCell ref="D48:E48"/>
    <mergeCell ref="D49:E49"/>
    <mergeCell ref="D50:E50"/>
  </mergeCells>
  <pageMargins left="0.75" right="0.75" top="1" bottom="1" header="0.5" footer="0.5"/>
  <pageSetup scale="74" orientation="portrait" r:id="rId1"/>
  <headerFooter alignWithMargins="0">
    <oddHeader>&amp;CRenewable Energy Certificate Retirement Report for
RENEWABLE ENERGY STANDARDS and GREEN PRICING PROGRAMS</oddHeader>
    <oddFooter>&amp;LAttachment 2: RES Retail Sales&amp;CPage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249977111117893"/>
  </sheetPr>
  <dimension ref="A1:G70"/>
  <sheetViews>
    <sheetView zoomScaleNormal="100" zoomScalePageLayoutView="70" workbookViewId="0"/>
  </sheetViews>
  <sheetFormatPr defaultColWidth="9.1796875" defaultRowHeight="14.5" x14ac:dyDescent="0.35"/>
  <cols>
    <col min="1" max="1" width="14.1796875" style="57" customWidth="1"/>
    <col min="2" max="2" width="31" style="13" customWidth="1"/>
    <col min="3" max="4" width="16" style="13" customWidth="1"/>
    <col min="5" max="5" width="15.1796875" style="57" customWidth="1"/>
    <col min="6" max="6" width="12.81640625" style="57" customWidth="1"/>
    <col min="7" max="7" width="38.81640625" style="13" customWidth="1"/>
    <col min="8" max="16384" width="9.1796875" style="13"/>
  </cols>
  <sheetData>
    <row r="1" spans="1:7" x14ac:dyDescent="0.35">
      <c r="A1" s="58" t="str">
        <f>'1. Utility Info'!A1</f>
        <v>Minnesota Public Utilities Commission: Docket No. E999/PR-26-12</v>
      </c>
      <c r="B1" s="63"/>
      <c r="C1" s="55"/>
      <c r="D1" s="63"/>
      <c r="E1" s="63"/>
      <c r="F1" s="63"/>
      <c r="G1" s="56" t="s">
        <v>252</v>
      </c>
    </row>
    <row r="2" spans="1:7" x14ac:dyDescent="0.35">
      <c r="A2" s="59" t="str">
        <f>'1. Utility Info'!A2</f>
        <v>Minnesota Department of Commerce: Docket No. E999/PR-02-1240</v>
      </c>
      <c r="B2" s="64"/>
      <c r="C2" s="40"/>
      <c r="D2" s="40"/>
      <c r="E2" s="40"/>
      <c r="F2" s="60" t="s">
        <v>12</v>
      </c>
      <c r="G2" s="65" t="str">
        <f>'1. Utility Info'!$D$2</f>
        <v>January 1, 2025 - December 31, 2025</v>
      </c>
    </row>
    <row r="3" spans="1:7" ht="19" thickBot="1" x14ac:dyDescent="0.5">
      <c r="A3" s="456" t="s">
        <v>253</v>
      </c>
      <c r="B3" s="457"/>
      <c r="C3" s="457"/>
      <c r="D3" s="457"/>
      <c r="E3" s="457"/>
      <c r="F3" s="457"/>
      <c r="G3" s="458"/>
    </row>
    <row r="4" spans="1:7" ht="15" thickBot="1" x14ac:dyDescent="0.4">
      <c r="A4" s="13"/>
      <c r="B4" s="12"/>
    </row>
    <row r="5" spans="1:7" x14ac:dyDescent="0.35">
      <c r="A5" s="82" t="s">
        <v>254</v>
      </c>
      <c r="B5" s="83"/>
      <c r="C5" s="83"/>
      <c r="D5" s="84">
        <f>SUM($E$10:$E$70)</f>
        <v>0</v>
      </c>
    </row>
    <row r="6" spans="1:7" ht="15" thickBot="1" x14ac:dyDescent="0.4">
      <c r="A6" s="85" t="s">
        <v>255</v>
      </c>
      <c r="B6" s="86"/>
      <c r="C6" s="86"/>
      <c r="D6" s="87">
        <f>'7. REO and GP Credit Retirement'!$F$8</f>
        <v>0</v>
      </c>
    </row>
    <row r="7" spans="1:7" ht="15" thickBot="1" x14ac:dyDescent="0.4">
      <c r="E7" s="13"/>
      <c r="F7" s="13"/>
    </row>
    <row r="8" spans="1:7" ht="15" thickBot="1" x14ac:dyDescent="0.4">
      <c r="A8" s="453" t="str">
        <f>"List the cumulative retail sales of green pricing electricity, including utility-managed community solar, and the number of customers as of December 31, " &amp; '1. Utility Info'!B5 &amp; "."</f>
        <v>List the cumulative retail sales of green pricing electricity, including utility-managed community solar, and the number of customers as of December 31, 2025.</v>
      </c>
      <c r="B8" s="454"/>
      <c r="C8" s="454"/>
      <c r="D8" s="454"/>
      <c r="E8" s="454"/>
      <c r="F8" s="454"/>
      <c r="G8" s="455"/>
    </row>
    <row r="9" spans="1:7" ht="30" customHeight="1" thickBot="1" x14ac:dyDescent="0.4">
      <c r="A9" s="88" t="s">
        <v>256</v>
      </c>
      <c r="B9" s="89" t="s">
        <v>17</v>
      </c>
      <c r="C9" s="90" t="s">
        <v>257</v>
      </c>
      <c r="D9" s="90" t="s">
        <v>258</v>
      </c>
      <c r="E9" s="90" t="s">
        <v>259</v>
      </c>
      <c r="F9" s="91" t="s">
        <v>260</v>
      </c>
      <c r="G9" s="92" t="s">
        <v>251</v>
      </c>
    </row>
    <row r="10" spans="1:7" x14ac:dyDescent="0.35">
      <c r="A10" s="380" t="str">
        <f>VLOOKUP(CompanyName,'1. Utility Info'!F6:I203,3)</f>
        <v xml:space="preserve">Utility ID# </v>
      </c>
      <c r="B10" s="379" t="str">
        <f>VLOOKUP(CompanyName,'1. Utility Info'!F6:I203,2)</f>
        <v>Utility Name</v>
      </c>
      <c r="C10" s="95"/>
      <c r="D10" s="96"/>
      <c r="E10" s="96"/>
      <c r="F10" s="96"/>
      <c r="G10" s="97"/>
    </row>
    <row r="11" spans="1:7" x14ac:dyDescent="0.35">
      <c r="A11" s="98"/>
      <c r="B11" s="280"/>
      <c r="C11" s="280"/>
      <c r="D11" s="69"/>
      <c r="E11" s="69"/>
      <c r="F11" s="69"/>
      <c r="G11" s="281"/>
    </row>
    <row r="12" spans="1:7" x14ac:dyDescent="0.35">
      <c r="A12" s="98"/>
      <c r="B12" s="280"/>
      <c r="C12" s="280"/>
      <c r="D12" s="69"/>
      <c r="E12" s="69"/>
      <c r="F12" s="69"/>
      <c r="G12" s="281"/>
    </row>
    <row r="13" spans="1:7" x14ac:dyDescent="0.35">
      <c r="A13" s="98"/>
      <c r="B13" s="280"/>
      <c r="C13" s="280"/>
      <c r="D13" s="69"/>
      <c r="E13" s="69"/>
      <c r="F13" s="69"/>
      <c r="G13" s="281"/>
    </row>
    <row r="14" spans="1:7" x14ac:dyDescent="0.35">
      <c r="A14" s="98"/>
      <c r="B14" s="280"/>
      <c r="C14" s="280"/>
      <c r="D14" s="69"/>
      <c r="E14" s="69"/>
      <c r="F14" s="69"/>
      <c r="G14" s="281"/>
    </row>
    <row r="15" spans="1:7" x14ac:dyDescent="0.35">
      <c r="A15" s="98"/>
      <c r="B15" s="280"/>
      <c r="C15" s="280"/>
      <c r="D15" s="69"/>
      <c r="E15" s="69"/>
      <c r="F15" s="69"/>
      <c r="G15" s="281"/>
    </row>
    <row r="16" spans="1:7" x14ac:dyDescent="0.35">
      <c r="A16" s="98"/>
      <c r="B16" s="280"/>
      <c r="C16" s="280"/>
      <c r="D16" s="69"/>
      <c r="E16" s="69"/>
      <c r="F16" s="69"/>
      <c r="G16" s="281"/>
    </row>
    <row r="17" spans="1:7" x14ac:dyDescent="0.35">
      <c r="A17" s="98"/>
      <c r="B17" s="280"/>
      <c r="C17" s="280"/>
      <c r="D17" s="69"/>
      <c r="E17" s="69"/>
      <c r="F17" s="69"/>
      <c r="G17" s="281"/>
    </row>
    <row r="18" spans="1:7" x14ac:dyDescent="0.35">
      <c r="A18" s="98"/>
      <c r="B18" s="280"/>
      <c r="C18" s="280"/>
      <c r="D18" s="69"/>
      <c r="E18" s="69"/>
      <c r="F18" s="69"/>
      <c r="G18" s="281"/>
    </row>
    <row r="19" spans="1:7" x14ac:dyDescent="0.35">
      <c r="A19" s="98"/>
      <c r="B19" s="280"/>
      <c r="C19" s="280"/>
      <c r="D19" s="69"/>
      <c r="E19" s="69"/>
      <c r="F19" s="69"/>
      <c r="G19" s="281"/>
    </row>
    <row r="20" spans="1:7" x14ac:dyDescent="0.35">
      <c r="A20" s="98"/>
      <c r="B20" s="280"/>
      <c r="C20" s="280"/>
      <c r="D20" s="69"/>
      <c r="E20" s="69"/>
      <c r="F20" s="69"/>
      <c r="G20" s="281"/>
    </row>
    <row r="21" spans="1:7" x14ac:dyDescent="0.35">
      <c r="A21" s="98"/>
      <c r="B21" s="280"/>
      <c r="C21" s="280"/>
      <c r="D21" s="69"/>
      <c r="E21" s="69"/>
      <c r="F21" s="69"/>
      <c r="G21" s="281"/>
    </row>
    <row r="22" spans="1:7" x14ac:dyDescent="0.35">
      <c r="A22" s="98"/>
      <c r="B22" s="280"/>
      <c r="C22" s="280"/>
      <c r="D22" s="69"/>
      <c r="E22" s="69"/>
      <c r="F22" s="69"/>
      <c r="G22" s="281"/>
    </row>
    <row r="23" spans="1:7" x14ac:dyDescent="0.35">
      <c r="A23" s="98"/>
      <c r="B23" s="280"/>
      <c r="C23" s="280"/>
      <c r="D23" s="69"/>
      <c r="E23" s="69"/>
      <c r="F23" s="69"/>
      <c r="G23" s="281"/>
    </row>
    <row r="24" spans="1:7" x14ac:dyDescent="0.35">
      <c r="A24" s="98"/>
      <c r="B24" s="280"/>
      <c r="C24" s="280"/>
      <c r="D24" s="69"/>
      <c r="E24" s="69"/>
      <c r="F24" s="69"/>
      <c r="G24" s="281"/>
    </row>
    <row r="25" spans="1:7" x14ac:dyDescent="0.35">
      <c r="A25" s="98"/>
      <c r="B25" s="280"/>
      <c r="C25" s="280"/>
      <c r="D25" s="69"/>
      <c r="E25" s="69"/>
      <c r="F25" s="69"/>
      <c r="G25" s="281"/>
    </row>
    <row r="26" spans="1:7" x14ac:dyDescent="0.35">
      <c r="A26" s="98"/>
      <c r="B26" s="280"/>
      <c r="C26" s="280"/>
      <c r="D26" s="69"/>
      <c r="E26" s="69"/>
      <c r="F26" s="69"/>
      <c r="G26" s="281"/>
    </row>
    <row r="27" spans="1:7" x14ac:dyDescent="0.35">
      <c r="A27" s="98"/>
      <c r="B27" s="280"/>
      <c r="C27" s="280"/>
      <c r="D27" s="69"/>
      <c r="E27" s="69"/>
      <c r="F27" s="69"/>
      <c r="G27" s="281"/>
    </row>
    <row r="28" spans="1:7" x14ac:dyDescent="0.35">
      <c r="A28" s="98"/>
      <c r="B28" s="280"/>
      <c r="C28" s="280"/>
      <c r="D28" s="69"/>
      <c r="E28" s="69"/>
      <c r="F28" s="69"/>
      <c r="G28" s="281"/>
    </row>
    <row r="29" spans="1:7" x14ac:dyDescent="0.35">
      <c r="A29" s="98"/>
      <c r="B29" s="280"/>
      <c r="C29" s="280"/>
      <c r="D29" s="69"/>
      <c r="E29" s="69"/>
      <c r="F29" s="69"/>
      <c r="G29" s="281"/>
    </row>
    <row r="30" spans="1:7" x14ac:dyDescent="0.35">
      <c r="A30" s="98"/>
      <c r="B30" s="280"/>
      <c r="C30" s="280"/>
      <c r="D30" s="69"/>
      <c r="E30" s="69"/>
      <c r="F30" s="69"/>
      <c r="G30" s="281"/>
    </row>
    <row r="31" spans="1:7" x14ac:dyDescent="0.35">
      <c r="A31" s="98"/>
      <c r="B31" s="280"/>
      <c r="C31" s="280"/>
      <c r="D31" s="69"/>
      <c r="E31" s="69"/>
      <c r="F31" s="69"/>
      <c r="G31" s="281"/>
    </row>
    <row r="32" spans="1:7" x14ac:dyDescent="0.35">
      <c r="A32" s="98"/>
      <c r="B32" s="280"/>
      <c r="C32" s="280"/>
      <c r="D32" s="69"/>
      <c r="E32" s="69"/>
      <c r="F32" s="69"/>
      <c r="G32" s="281"/>
    </row>
    <row r="33" spans="1:7" x14ac:dyDescent="0.35">
      <c r="A33" s="98"/>
      <c r="B33" s="280"/>
      <c r="C33" s="280"/>
      <c r="D33" s="69"/>
      <c r="E33" s="69"/>
      <c r="F33" s="69"/>
      <c r="G33" s="281"/>
    </row>
    <row r="34" spans="1:7" x14ac:dyDescent="0.35">
      <c r="A34" s="98"/>
      <c r="B34" s="280"/>
      <c r="C34" s="280"/>
      <c r="D34" s="69"/>
      <c r="E34" s="69"/>
      <c r="F34" s="69"/>
      <c r="G34" s="281"/>
    </row>
    <row r="35" spans="1:7" x14ac:dyDescent="0.35">
      <c r="A35" s="98"/>
      <c r="B35" s="280"/>
      <c r="C35" s="280"/>
      <c r="D35" s="69"/>
      <c r="E35" s="69"/>
      <c r="F35" s="69"/>
      <c r="G35" s="281"/>
    </row>
    <row r="36" spans="1:7" x14ac:dyDescent="0.35">
      <c r="A36" s="98"/>
      <c r="B36" s="280"/>
      <c r="C36" s="280"/>
      <c r="D36" s="69"/>
      <c r="E36" s="69"/>
      <c r="F36" s="69"/>
      <c r="G36" s="281"/>
    </row>
    <row r="37" spans="1:7" x14ac:dyDescent="0.35">
      <c r="A37" s="98"/>
      <c r="B37" s="280"/>
      <c r="C37" s="280"/>
      <c r="D37" s="69"/>
      <c r="E37" s="69"/>
      <c r="F37" s="69"/>
      <c r="G37" s="281"/>
    </row>
    <row r="38" spans="1:7" x14ac:dyDescent="0.35">
      <c r="A38" s="98"/>
      <c r="B38" s="280"/>
      <c r="C38" s="280"/>
      <c r="D38" s="69"/>
      <c r="E38" s="69"/>
      <c r="F38" s="69"/>
      <c r="G38" s="281"/>
    </row>
    <row r="39" spans="1:7" x14ac:dyDescent="0.35">
      <c r="A39" s="98"/>
      <c r="B39" s="280"/>
      <c r="C39" s="280"/>
      <c r="D39" s="69"/>
      <c r="E39" s="69"/>
      <c r="F39" s="69"/>
      <c r="G39" s="281"/>
    </row>
    <row r="40" spans="1:7" x14ac:dyDescent="0.35">
      <c r="A40" s="98"/>
      <c r="B40" s="280"/>
      <c r="C40" s="280"/>
      <c r="D40" s="69"/>
      <c r="E40" s="69"/>
      <c r="F40" s="69"/>
      <c r="G40" s="281"/>
    </row>
    <row r="41" spans="1:7" x14ac:dyDescent="0.35">
      <c r="A41" s="98"/>
      <c r="B41" s="280"/>
      <c r="C41" s="280"/>
      <c r="D41" s="69"/>
      <c r="E41" s="69"/>
      <c r="F41" s="69"/>
      <c r="G41" s="281"/>
    </row>
    <row r="42" spans="1:7" x14ac:dyDescent="0.35">
      <c r="A42" s="98"/>
      <c r="B42" s="280"/>
      <c r="C42" s="280"/>
      <c r="D42" s="69"/>
      <c r="E42" s="69"/>
      <c r="F42" s="69"/>
      <c r="G42" s="281"/>
    </row>
    <row r="43" spans="1:7" x14ac:dyDescent="0.35">
      <c r="A43" s="98"/>
      <c r="B43" s="280"/>
      <c r="C43" s="280"/>
      <c r="D43" s="69"/>
      <c r="E43" s="69"/>
      <c r="F43" s="69"/>
      <c r="G43" s="281"/>
    </row>
    <row r="44" spans="1:7" x14ac:dyDescent="0.35">
      <c r="A44" s="98"/>
      <c r="B44" s="280"/>
      <c r="C44" s="280"/>
      <c r="D44" s="69"/>
      <c r="E44" s="69"/>
      <c r="F44" s="69"/>
      <c r="G44" s="281"/>
    </row>
    <row r="45" spans="1:7" x14ac:dyDescent="0.35">
      <c r="A45" s="98"/>
      <c r="B45" s="280"/>
      <c r="C45" s="280"/>
      <c r="D45" s="69"/>
      <c r="E45" s="69"/>
      <c r="F45" s="69"/>
      <c r="G45" s="281"/>
    </row>
    <row r="46" spans="1:7" x14ac:dyDescent="0.35">
      <c r="A46" s="98"/>
      <c r="B46" s="280"/>
      <c r="C46" s="280"/>
      <c r="D46" s="69"/>
      <c r="E46" s="69"/>
      <c r="F46" s="69"/>
      <c r="G46" s="281"/>
    </row>
    <row r="47" spans="1:7" x14ac:dyDescent="0.35">
      <c r="A47" s="98"/>
      <c r="B47" s="280"/>
      <c r="C47" s="280"/>
      <c r="D47" s="69"/>
      <c r="E47" s="69"/>
      <c r="F47" s="69"/>
      <c r="G47" s="281"/>
    </row>
    <row r="48" spans="1:7" x14ac:dyDescent="0.35">
      <c r="A48" s="98"/>
      <c r="B48" s="280"/>
      <c r="C48" s="280"/>
      <c r="D48" s="69"/>
      <c r="E48" s="69"/>
      <c r="F48" s="69"/>
      <c r="G48" s="281"/>
    </row>
    <row r="49" spans="1:7" x14ac:dyDescent="0.35">
      <c r="A49" s="98"/>
      <c r="B49" s="280"/>
      <c r="C49" s="280"/>
      <c r="D49" s="69"/>
      <c r="E49" s="69"/>
      <c r="F49" s="69"/>
      <c r="G49" s="281"/>
    </row>
    <row r="50" spans="1:7" x14ac:dyDescent="0.35">
      <c r="A50" s="98"/>
      <c r="B50" s="280"/>
      <c r="C50" s="280"/>
      <c r="D50" s="69"/>
      <c r="E50" s="69"/>
      <c r="F50" s="69"/>
      <c r="G50" s="281"/>
    </row>
    <row r="51" spans="1:7" x14ac:dyDescent="0.35">
      <c r="A51" s="98"/>
      <c r="B51" s="280"/>
      <c r="C51" s="280"/>
      <c r="D51" s="69"/>
      <c r="E51" s="69"/>
      <c r="F51" s="69"/>
      <c r="G51" s="281"/>
    </row>
    <row r="52" spans="1:7" x14ac:dyDescent="0.35">
      <c r="A52" s="98"/>
      <c r="B52" s="280"/>
      <c r="C52" s="280"/>
      <c r="D52" s="69"/>
      <c r="E52" s="69"/>
      <c r="F52" s="69"/>
      <c r="G52" s="281"/>
    </row>
    <row r="53" spans="1:7" x14ac:dyDescent="0.35">
      <c r="A53" s="98"/>
      <c r="B53" s="280"/>
      <c r="C53" s="280"/>
      <c r="D53" s="69"/>
      <c r="E53" s="69"/>
      <c r="F53" s="69"/>
      <c r="G53" s="281"/>
    </row>
    <row r="54" spans="1:7" x14ac:dyDescent="0.35">
      <c r="A54" s="98"/>
      <c r="B54" s="280"/>
      <c r="C54" s="280"/>
      <c r="D54" s="69"/>
      <c r="E54" s="69"/>
      <c r="F54" s="69"/>
      <c r="G54" s="281"/>
    </row>
    <row r="55" spans="1:7" x14ac:dyDescent="0.35">
      <c r="A55" s="98"/>
      <c r="B55" s="280"/>
      <c r="C55" s="280"/>
      <c r="D55" s="69"/>
      <c r="E55" s="69"/>
      <c r="F55" s="69"/>
      <c r="G55" s="281"/>
    </row>
    <row r="56" spans="1:7" x14ac:dyDescent="0.35">
      <c r="A56" s="98"/>
      <c r="B56" s="280"/>
      <c r="C56" s="280"/>
      <c r="D56" s="69"/>
      <c r="E56" s="69"/>
      <c r="F56" s="69"/>
      <c r="G56" s="281"/>
    </row>
    <row r="57" spans="1:7" x14ac:dyDescent="0.35">
      <c r="A57" s="98"/>
      <c r="B57" s="280"/>
      <c r="C57" s="280"/>
      <c r="D57" s="69"/>
      <c r="E57" s="69"/>
      <c r="F57" s="69"/>
      <c r="G57" s="281"/>
    </row>
    <row r="58" spans="1:7" x14ac:dyDescent="0.35">
      <c r="A58" s="98"/>
      <c r="B58" s="280"/>
      <c r="C58" s="280"/>
      <c r="D58" s="69"/>
      <c r="E58" s="69"/>
      <c r="F58" s="69"/>
      <c r="G58" s="281"/>
    </row>
    <row r="59" spans="1:7" x14ac:dyDescent="0.35">
      <c r="A59" s="98"/>
      <c r="B59" s="280"/>
      <c r="C59" s="280"/>
      <c r="D59" s="69"/>
      <c r="E59" s="69"/>
      <c r="F59" s="69"/>
      <c r="G59" s="281"/>
    </row>
    <row r="60" spans="1:7" x14ac:dyDescent="0.35">
      <c r="A60" s="98"/>
      <c r="B60" s="280"/>
      <c r="C60" s="280"/>
      <c r="D60" s="69"/>
      <c r="E60" s="69"/>
      <c r="F60" s="69"/>
      <c r="G60" s="281"/>
    </row>
    <row r="61" spans="1:7" x14ac:dyDescent="0.35">
      <c r="A61" s="98"/>
      <c r="B61" s="280"/>
      <c r="C61" s="280"/>
      <c r="D61" s="69"/>
      <c r="E61" s="69"/>
      <c r="F61" s="69"/>
      <c r="G61" s="281"/>
    </row>
    <row r="62" spans="1:7" x14ac:dyDescent="0.35">
      <c r="A62" s="98"/>
      <c r="B62" s="280"/>
      <c r="C62" s="280"/>
      <c r="D62" s="69"/>
      <c r="E62" s="69"/>
      <c r="F62" s="69"/>
      <c r="G62" s="281"/>
    </row>
    <row r="63" spans="1:7" x14ac:dyDescent="0.35">
      <c r="A63" s="98"/>
      <c r="B63" s="280"/>
      <c r="C63" s="280"/>
      <c r="D63" s="69"/>
      <c r="E63" s="69"/>
      <c r="F63" s="69"/>
      <c r="G63" s="281"/>
    </row>
    <row r="64" spans="1:7" x14ac:dyDescent="0.35">
      <c r="A64" s="98"/>
      <c r="B64" s="280"/>
      <c r="C64" s="280"/>
      <c r="D64" s="69"/>
      <c r="E64" s="69"/>
      <c r="F64" s="69"/>
      <c r="G64" s="281"/>
    </row>
    <row r="65" spans="1:7" x14ac:dyDescent="0.35">
      <c r="A65" s="98"/>
      <c r="B65" s="280"/>
      <c r="C65" s="280"/>
      <c r="D65" s="69"/>
      <c r="E65" s="69"/>
      <c r="F65" s="69"/>
      <c r="G65" s="281"/>
    </row>
    <row r="66" spans="1:7" x14ac:dyDescent="0.35">
      <c r="A66" s="98"/>
      <c r="B66" s="280"/>
      <c r="C66" s="280"/>
      <c r="D66" s="69"/>
      <c r="E66" s="69"/>
      <c r="F66" s="69"/>
      <c r="G66" s="281"/>
    </row>
    <row r="67" spans="1:7" x14ac:dyDescent="0.35">
      <c r="A67" s="98"/>
      <c r="B67" s="355"/>
      <c r="C67" s="355"/>
      <c r="D67" s="69"/>
      <c r="E67" s="69"/>
      <c r="F67" s="69"/>
      <c r="G67" s="277"/>
    </row>
    <row r="68" spans="1:7" x14ac:dyDescent="0.35">
      <c r="A68" s="98"/>
      <c r="B68" s="355"/>
      <c r="C68" s="355"/>
      <c r="D68" s="69"/>
      <c r="E68" s="69"/>
      <c r="F68" s="69"/>
      <c r="G68" s="356"/>
    </row>
    <row r="69" spans="1:7" x14ac:dyDescent="0.35">
      <c r="A69" s="373"/>
      <c r="C69" s="81"/>
      <c r="D69" s="81"/>
      <c r="G69" s="277"/>
    </row>
    <row r="70" spans="1:7" ht="15" thickBot="1" x14ac:dyDescent="0.4">
      <c r="A70" s="374"/>
      <c r="B70" s="375"/>
      <c r="C70" s="376"/>
      <c r="D70" s="376"/>
      <c r="E70" s="377"/>
      <c r="F70" s="377"/>
      <c r="G70" s="378"/>
    </row>
  </sheetData>
  <protectedRanges>
    <protectedRange sqref="D10:F21 A11:C21 G68 A23:F68 G10:G66" name="Retail"/>
    <protectedRange sqref="A10:C10" name="Retail_1"/>
  </protectedRanges>
  <mergeCells count="2">
    <mergeCell ref="A8:G8"/>
    <mergeCell ref="A3:G3"/>
  </mergeCells>
  <phoneticPr fontId="0" type="noConversion"/>
  <pageMargins left="0.75" right="0.75" top="1" bottom="1" header="0.5" footer="0.5"/>
  <pageSetup scale="63" fitToHeight="2" orientation="portrait" r:id="rId1"/>
  <headerFooter alignWithMargins="0">
    <oddHeader>&amp;CRenewable Energy Certificate Retirement Report for
RENEWABLE ENERGY STANDARDS and GREEN PRICING PROGRAMS</oddHeader>
    <oddFooter>&amp;LAttachment 3: Green Pricing Retail Sales&amp;CPage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43"/>
  <sheetViews>
    <sheetView zoomScaleNormal="100" zoomScalePageLayoutView="70" workbookViewId="0"/>
  </sheetViews>
  <sheetFormatPr defaultColWidth="9.1796875" defaultRowHeight="14.5" x14ac:dyDescent="0.35"/>
  <cols>
    <col min="1" max="1" width="11" style="137" customWidth="1"/>
    <col min="2" max="2" width="31.1796875" style="138" customWidth="1"/>
    <col min="3" max="3" width="18.81640625" style="137" customWidth="1"/>
    <col min="4" max="4" width="16.81640625" style="138" bestFit="1" customWidth="1"/>
    <col min="5" max="5" width="17.81640625" style="137" customWidth="1"/>
    <col min="6" max="6" width="10" style="137" bestFit="1" customWidth="1"/>
    <col min="7" max="7" width="15" style="137" bestFit="1" customWidth="1"/>
    <col min="8" max="8" width="10.1796875" style="137" bestFit="1" customWidth="1"/>
    <col min="9" max="11" width="16.1796875" style="137" customWidth="1"/>
    <col min="12" max="16384" width="9.1796875" style="137"/>
  </cols>
  <sheetData>
    <row r="1" spans="1:11" x14ac:dyDescent="0.35">
      <c r="A1" s="58" t="str">
        <f>'1. Utility Info'!A1</f>
        <v>Minnesota Public Utilities Commission: Docket No. E999/PR-26-12</v>
      </c>
      <c r="B1" s="159"/>
      <c r="C1" s="160"/>
      <c r="D1" s="159"/>
      <c r="E1" s="159"/>
      <c r="F1" s="159"/>
      <c r="G1" s="159"/>
      <c r="H1" s="159"/>
      <c r="I1" s="159"/>
      <c r="J1" s="159"/>
      <c r="K1" s="158" t="s">
        <v>261</v>
      </c>
    </row>
    <row r="2" spans="1:11" x14ac:dyDescent="0.35">
      <c r="A2" s="59" t="str">
        <f>'1. Utility Info'!A2</f>
        <v>Minnesota Department of Commerce: Docket No. E999/PR-02-1240</v>
      </c>
      <c r="B2" s="157"/>
      <c r="C2" s="156"/>
      <c r="D2" s="209"/>
      <c r="E2" s="155"/>
      <c r="F2" s="155"/>
      <c r="G2" s="155"/>
      <c r="H2" s="155"/>
      <c r="I2" s="155" t="s">
        <v>12</v>
      </c>
      <c r="J2" s="155"/>
      <c r="K2" s="154" t="str">
        <f>'1. Utility Info'!$D$2</f>
        <v>January 1, 2025 - December 31, 2025</v>
      </c>
    </row>
    <row r="3" spans="1:11" ht="18.5" x14ac:dyDescent="0.45">
      <c r="A3" s="59"/>
      <c r="B3" s="157"/>
      <c r="C3" s="156"/>
      <c r="D3" s="209"/>
      <c r="E3" s="210" t="s">
        <v>262</v>
      </c>
      <c r="F3" s="155"/>
      <c r="G3" s="155"/>
      <c r="H3" s="155"/>
      <c r="I3" s="155"/>
      <c r="J3" s="155"/>
      <c r="K3" s="154"/>
    </row>
    <row r="4" spans="1:11" ht="17.25" customHeight="1" thickBot="1" x14ac:dyDescent="0.5">
      <c r="A4" s="205" t="s">
        <v>263</v>
      </c>
      <c r="B4" s="206"/>
      <c r="C4" s="206"/>
      <c r="D4" s="206"/>
      <c r="E4" s="208" t="s">
        <v>264</v>
      </c>
      <c r="F4" s="206"/>
      <c r="G4" s="206"/>
      <c r="H4" s="206"/>
      <c r="I4" s="206"/>
      <c r="J4" s="206"/>
      <c r="K4" s="207"/>
    </row>
    <row r="5" spans="1:11" ht="15" thickBot="1" x14ac:dyDescent="0.4">
      <c r="B5" s="153"/>
      <c r="C5" s="153"/>
      <c r="D5" s="153"/>
    </row>
    <row r="6" spans="1:11" ht="18" customHeight="1" x14ac:dyDescent="0.35">
      <c r="A6" s="388" t="s">
        <v>243</v>
      </c>
      <c r="B6" s="151"/>
      <c r="C6" s="180"/>
      <c r="D6" s="144" t="s">
        <v>541</v>
      </c>
      <c r="E6" s="141"/>
    </row>
    <row r="7" spans="1:11" ht="18" customHeight="1" x14ac:dyDescent="0.35">
      <c r="A7" s="389" t="s">
        <v>265</v>
      </c>
      <c r="B7" s="148"/>
      <c r="C7" s="326"/>
      <c r="D7" s="144"/>
      <c r="E7" s="141"/>
    </row>
    <row r="8" spans="1:11" ht="18" customHeight="1" x14ac:dyDescent="0.35">
      <c r="A8" s="389" t="s">
        <v>266</v>
      </c>
      <c r="B8" s="148"/>
      <c r="C8" s="179">
        <f>C6-C7</f>
        <v>0</v>
      </c>
      <c r="D8" s="144"/>
      <c r="E8" s="141"/>
    </row>
    <row r="9" spans="1:11" ht="18" customHeight="1" x14ac:dyDescent="0.35">
      <c r="A9" s="389" t="s">
        <v>267</v>
      </c>
      <c r="B9" s="148"/>
      <c r="C9" s="177">
        <v>1.4999999999999999E-2</v>
      </c>
      <c r="D9" s="144"/>
      <c r="E9" s="150"/>
    </row>
    <row r="10" spans="1:11" ht="18" customHeight="1" x14ac:dyDescent="0.35">
      <c r="A10" s="417" t="s">
        <v>268</v>
      </c>
      <c r="B10" s="148"/>
      <c r="C10" s="177">
        <v>1.5E-3</v>
      </c>
      <c r="D10" s="144"/>
      <c r="E10" s="150"/>
    </row>
    <row r="11" spans="1:11" ht="18" customHeight="1" x14ac:dyDescent="0.35">
      <c r="A11" s="417" t="s">
        <v>269</v>
      </c>
      <c r="B11" s="148"/>
      <c r="C11" s="177">
        <v>1.35E-2</v>
      </c>
      <c r="D11" s="144"/>
      <c r="E11" s="150"/>
    </row>
    <row r="12" spans="1:11" ht="18" customHeight="1" x14ac:dyDescent="0.35">
      <c r="A12" s="389" t="s">
        <v>270</v>
      </c>
      <c r="B12" s="148"/>
      <c r="C12" s="147">
        <f>ROUNDUP($C$8*$C$9,0)</f>
        <v>0</v>
      </c>
      <c r="D12" s="144"/>
      <c r="E12" s="141"/>
    </row>
    <row r="13" spans="1:11" ht="18" customHeight="1" x14ac:dyDescent="0.35">
      <c r="A13" s="417" t="s">
        <v>271</v>
      </c>
      <c r="B13" s="148"/>
      <c r="C13" s="147">
        <f>ROUNDUP($C$8*$C$10,0)</f>
        <v>0</v>
      </c>
      <c r="D13" s="144"/>
      <c r="E13" s="141"/>
    </row>
    <row r="14" spans="1:11" ht="18" customHeight="1" x14ac:dyDescent="0.35">
      <c r="A14" s="417" t="s">
        <v>272</v>
      </c>
      <c r="B14" s="148"/>
      <c r="C14" s="147">
        <f>ROUNDUP($C$8*$C$11,0)</f>
        <v>0</v>
      </c>
      <c r="D14" s="144"/>
      <c r="E14" s="141"/>
    </row>
    <row r="15" spans="1:11" ht="18" customHeight="1" x14ac:dyDescent="0.35">
      <c r="A15" s="418" t="s">
        <v>273</v>
      </c>
      <c r="B15" s="148"/>
      <c r="C15" s="178">
        <f>$C$16+$C$17</f>
        <v>0</v>
      </c>
      <c r="D15" s="144"/>
      <c r="E15" s="141"/>
    </row>
    <row r="16" spans="1:11" ht="18" customHeight="1" x14ac:dyDescent="0.35">
      <c r="A16" s="417" t="s">
        <v>274</v>
      </c>
      <c r="B16" s="148"/>
      <c r="C16" s="178">
        <f>'7. REO and GP Credit Retirement'!$G$8</f>
        <v>0</v>
      </c>
      <c r="D16" s="144"/>
      <c r="E16" s="141"/>
    </row>
    <row r="17" spans="1:11" ht="18" customHeight="1" thickBot="1" x14ac:dyDescent="0.4">
      <c r="A17" s="419" t="s">
        <v>275</v>
      </c>
      <c r="B17" s="146"/>
      <c r="C17" s="145">
        <f>'7. REO and GP Credit Retirement'!$H$8</f>
        <v>0</v>
      </c>
      <c r="D17" s="144"/>
      <c r="E17" s="141"/>
    </row>
    <row r="18" spans="1:11" ht="15" thickBot="1" x14ac:dyDescent="0.4">
      <c r="A18" s="143"/>
      <c r="B18" s="143"/>
      <c r="C18" s="142"/>
      <c r="D18" s="142"/>
      <c r="E18" s="141"/>
    </row>
    <row r="19" spans="1:11" ht="19" thickBot="1" x14ac:dyDescent="0.5">
      <c r="A19" s="463" t="s">
        <v>276</v>
      </c>
      <c r="B19" s="464"/>
      <c r="C19" s="464"/>
      <c r="D19" s="464"/>
      <c r="E19" s="464"/>
      <c r="F19" s="464"/>
      <c r="G19" s="464"/>
      <c r="H19" s="464"/>
      <c r="I19" s="464"/>
      <c r="J19" s="464"/>
      <c r="K19" s="465"/>
    </row>
    <row r="20" spans="1:11" x14ac:dyDescent="0.35">
      <c r="A20" s="143"/>
      <c r="B20" s="143"/>
      <c r="C20" s="142"/>
      <c r="D20" s="142"/>
      <c r="E20" s="141"/>
    </row>
    <row r="21" spans="1:11" ht="15" thickBot="1" x14ac:dyDescent="0.4">
      <c r="A21" s="466" t="s">
        <v>277</v>
      </c>
      <c r="B21" s="466"/>
      <c r="C21" s="466"/>
      <c r="D21" s="466"/>
      <c r="E21" s="466"/>
      <c r="F21" s="466"/>
      <c r="G21" s="466"/>
      <c r="H21" s="466"/>
      <c r="I21" s="466"/>
      <c r="J21" s="466"/>
      <c r="K21" s="466"/>
    </row>
    <row r="22" spans="1:11" ht="73" thickBot="1" x14ac:dyDescent="0.4">
      <c r="A22" s="395" t="s">
        <v>278</v>
      </c>
      <c r="B22" s="191" t="s">
        <v>279</v>
      </c>
      <c r="C22" s="187" t="s">
        <v>280</v>
      </c>
      <c r="D22" s="187" t="s">
        <v>281</v>
      </c>
      <c r="E22" s="187" t="s">
        <v>282</v>
      </c>
      <c r="F22" s="187" t="s">
        <v>283</v>
      </c>
      <c r="G22" s="199" t="s">
        <v>284</v>
      </c>
      <c r="H22" s="199" t="s">
        <v>285</v>
      </c>
      <c r="I22" s="199" t="s">
        <v>286</v>
      </c>
      <c r="J22" s="199" t="s">
        <v>287</v>
      </c>
      <c r="K22" s="189" t="s">
        <v>288</v>
      </c>
    </row>
    <row r="23" spans="1:11" x14ac:dyDescent="0.35">
      <c r="A23" s="396">
        <v>2025</v>
      </c>
      <c r="B23" s="182"/>
      <c r="C23" s="192">
        <f>B23*$C$9</f>
        <v>0</v>
      </c>
      <c r="D23" s="192">
        <f>B23*$C$10</f>
        <v>0</v>
      </c>
      <c r="E23" s="192">
        <f>B23*$C$11</f>
        <v>0</v>
      </c>
      <c r="F23" s="193"/>
      <c r="G23" s="200"/>
      <c r="H23" s="200"/>
      <c r="I23" s="203">
        <f>C23-F23</f>
        <v>0</v>
      </c>
      <c r="J23" s="203">
        <f t="shared" ref="J23:K23" si="0">D23-G23</f>
        <v>0</v>
      </c>
      <c r="K23" s="196">
        <f t="shared" si="0"/>
        <v>0</v>
      </c>
    </row>
    <row r="24" spans="1:11" ht="12.75" customHeight="1" x14ac:dyDescent="0.35">
      <c r="A24" s="397">
        <f>A23+1</f>
        <v>2026</v>
      </c>
      <c r="B24" s="183"/>
      <c r="C24" s="188">
        <f t="shared" ref="C24:C26" si="1">B24*$C$9</f>
        <v>0</v>
      </c>
      <c r="D24" s="188">
        <f t="shared" ref="D24:D26" si="2">B24*$C$10</f>
        <v>0</v>
      </c>
      <c r="E24" s="188">
        <f t="shared" ref="E24:E26" si="3">B24*$C$11</f>
        <v>0</v>
      </c>
      <c r="F24" s="190"/>
      <c r="G24" s="201"/>
      <c r="H24" s="201"/>
      <c r="I24" s="186">
        <f t="shared" ref="I24:I26" si="4">C24-F24</f>
        <v>0</v>
      </c>
      <c r="J24" s="186">
        <f t="shared" ref="J24:J26" si="5">D24-G24</f>
        <v>0</v>
      </c>
      <c r="K24" s="197">
        <f t="shared" ref="K24:K26" si="6">E24-H24</f>
        <v>0</v>
      </c>
    </row>
    <row r="25" spans="1:11" x14ac:dyDescent="0.35">
      <c r="A25" s="397">
        <f>A24+1</f>
        <v>2027</v>
      </c>
      <c r="B25" s="184"/>
      <c r="C25" s="188">
        <f t="shared" si="1"/>
        <v>0</v>
      </c>
      <c r="D25" s="188">
        <f t="shared" si="2"/>
        <v>0</v>
      </c>
      <c r="E25" s="188">
        <f t="shared" si="3"/>
        <v>0</v>
      </c>
      <c r="F25" s="190"/>
      <c r="G25" s="201"/>
      <c r="H25" s="201"/>
      <c r="I25" s="186">
        <f t="shared" si="4"/>
        <v>0</v>
      </c>
      <c r="J25" s="186">
        <f t="shared" si="5"/>
        <v>0</v>
      </c>
      <c r="K25" s="197">
        <f t="shared" si="6"/>
        <v>0</v>
      </c>
    </row>
    <row r="26" spans="1:11" ht="15" thickBot="1" x14ac:dyDescent="0.4">
      <c r="A26" s="398">
        <f>A25+1</f>
        <v>2028</v>
      </c>
      <c r="B26" s="185"/>
      <c r="C26" s="194">
        <f t="shared" si="1"/>
        <v>0</v>
      </c>
      <c r="D26" s="194">
        <f t="shared" si="2"/>
        <v>0</v>
      </c>
      <c r="E26" s="194">
        <f t="shared" si="3"/>
        <v>0</v>
      </c>
      <c r="F26" s="195"/>
      <c r="G26" s="202"/>
      <c r="H26" s="202"/>
      <c r="I26" s="204">
        <f t="shared" si="4"/>
        <v>0</v>
      </c>
      <c r="J26" s="204">
        <f t="shared" si="5"/>
        <v>0</v>
      </c>
      <c r="K26" s="198">
        <f t="shared" si="6"/>
        <v>0</v>
      </c>
    </row>
    <row r="28" spans="1:11" ht="15" thickBot="1" x14ac:dyDescent="0.4">
      <c r="A28" s="467" t="s">
        <v>289</v>
      </c>
      <c r="B28" s="467"/>
      <c r="C28" s="467"/>
      <c r="D28" s="467"/>
      <c r="E28" s="467"/>
      <c r="F28" s="467"/>
    </row>
    <row r="29" spans="1:11" ht="43.5" x14ac:dyDescent="0.35">
      <c r="A29" s="468"/>
      <c r="B29" s="469"/>
      <c r="C29" s="220" t="s">
        <v>290</v>
      </c>
      <c r="D29" s="220" t="s">
        <v>291</v>
      </c>
      <c r="E29" s="220" t="s">
        <v>292</v>
      </c>
      <c r="F29" s="220" t="s">
        <v>293</v>
      </c>
      <c r="G29" s="221" t="s">
        <v>294</v>
      </c>
    </row>
    <row r="30" spans="1:11" x14ac:dyDescent="0.35">
      <c r="A30" s="470" t="s">
        <v>295</v>
      </c>
      <c r="B30" s="471"/>
      <c r="C30" s="217"/>
      <c r="D30" s="217"/>
      <c r="E30" s="217"/>
      <c r="F30" s="217"/>
      <c r="G30" s="216"/>
    </row>
    <row r="31" spans="1:11" x14ac:dyDescent="0.35">
      <c r="A31" s="461" t="s">
        <v>296</v>
      </c>
      <c r="B31" s="462"/>
      <c r="C31" s="222"/>
      <c r="D31" s="217"/>
      <c r="E31" s="217"/>
      <c r="F31" s="217"/>
      <c r="G31" s="216"/>
    </row>
    <row r="32" spans="1:11" ht="15" thickBot="1" x14ac:dyDescent="0.4">
      <c r="A32" s="459" t="s">
        <v>297</v>
      </c>
      <c r="B32" s="460"/>
      <c r="C32" s="219"/>
      <c r="D32" s="218"/>
      <c r="E32" s="214"/>
      <c r="F32" s="219"/>
      <c r="G32" s="215"/>
    </row>
    <row r="33" spans="1:7" x14ac:dyDescent="0.35">
      <c r="A33" s="213"/>
      <c r="B33" s="213"/>
      <c r="C33" s="213"/>
      <c r="D33" s="213"/>
    </row>
    <row r="34" spans="1:7" x14ac:dyDescent="0.35">
      <c r="A34" s="213"/>
      <c r="B34" s="213"/>
      <c r="C34" s="213"/>
      <c r="D34" s="213"/>
    </row>
    <row r="41" spans="1:7" x14ac:dyDescent="0.35">
      <c r="F41" s="223"/>
      <c r="G41" s="223"/>
    </row>
    <row r="42" spans="1:7" x14ac:dyDescent="0.35">
      <c r="F42" s="223"/>
    </row>
    <row r="43" spans="1:7" x14ac:dyDescent="0.35">
      <c r="F43" s="223"/>
      <c r="G43" s="223"/>
    </row>
  </sheetData>
  <mergeCells count="7">
    <mergeCell ref="A32:B32"/>
    <mergeCell ref="A31:B31"/>
    <mergeCell ref="A19:K19"/>
    <mergeCell ref="A21:K21"/>
    <mergeCell ref="A28:F28"/>
    <mergeCell ref="A29:B29"/>
    <mergeCell ref="A30:B30"/>
  </mergeCells>
  <pageMargins left="0.7" right="0.7" top="0.75" bottom="0.75" header="0.3" footer="0.3"/>
  <pageSetup scale="6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DCCA7-5BAC-4379-B3E6-A826B34B8C83}">
  <sheetPr codeName="Sheet6"/>
  <dimension ref="A1:H50"/>
  <sheetViews>
    <sheetView zoomScaleNormal="100" zoomScalePageLayoutView="55" workbookViewId="0"/>
  </sheetViews>
  <sheetFormatPr defaultColWidth="9.1796875" defaultRowHeight="14.5" x14ac:dyDescent="0.35"/>
  <cols>
    <col min="1" max="1" width="11" style="137" customWidth="1"/>
    <col min="2" max="2" width="31.1796875" style="138" customWidth="1"/>
    <col min="3" max="3" width="23.1796875" style="137" customWidth="1"/>
    <col min="4" max="4" width="16.81640625" style="138" bestFit="1" customWidth="1"/>
    <col min="5" max="5" width="17.81640625" style="137" customWidth="1"/>
    <col min="6" max="6" width="10" style="137" bestFit="1" customWidth="1"/>
    <col min="7" max="7" width="15" style="137" bestFit="1" customWidth="1"/>
    <col min="8" max="8" width="10.1796875" style="137" bestFit="1" customWidth="1"/>
    <col min="9" max="16384" width="9.1796875" style="137"/>
  </cols>
  <sheetData>
    <row r="1" spans="1:8" ht="15" thickTop="1" x14ac:dyDescent="0.35">
      <c r="A1" s="391" t="str">
        <f>'1. Utility Info'!A1</f>
        <v>Minnesota Public Utilities Commission: Docket No. E999/PR-26-12</v>
      </c>
      <c r="B1" s="392"/>
      <c r="C1" s="393"/>
      <c r="D1" s="392"/>
      <c r="E1" s="392"/>
      <c r="F1" s="392"/>
      <c r="G1" s="392"/>
      <c r="H1" s="404" t="s">
        <v>542</v>
      </c>
    </row>
    <row r="2" spans="1:8" x14ac:dyDescent="0.35">
      <c r="A2" s="394" t="str">
        <f>'1. Utility Info'!A2</f>
        <v>Minnesota Department of Commerce: Docket No. E999/PR-02-1240</v>
      </c>
      <c r="B2" s="157"/>
      <c r="C2" s="156"/>
      <c r="D2" s="156"/>
      <c r="E2" s="155"/>
      <c r="F2" s="155"/>
      <c r="G2" s="155"/>
      <c r="H2" s="387"/>
    </row>
    <row r="3" spans="1:8" ht="18.5" customHeight="1" x14ac:dyDescent="0.45">
      <c r="A3" s="394"/>
      <c r="B3" s="157"/>
      <c r="C3" s="156"/>
      <c r="D3" s="210" t="s">
        <v>298</v>
      </c>
      <c r="E3" s="139"/>
      <c r="F3" s="155"/>
      <c r="G3" s="155"/>
      <c r="H3" s="387"/>
    </row>
    <row r="4" spans="1:8" ht="20" customHeight="1" thickBot="1" x14ac:dyDescent="0.5">
      <c r="A4" s="479" t="s">
        <v>299</v>
      </c>
      <c r="B4" s="480"/>
      <c r="C4" s="480"/>
      <c r="D4" s="480"/>
      <c r="E4" s="480"/>
      <c r="F4" s="480"/>
      <c r="G4" s="480"/>
      <c r="H4" s="481"/>
    </row>
    <row r="5" spans="1:8" ht="15" thickBot="1" x14ac:dyDescent="0.4">
      <c r="B5" s="153"/>
      <c r="C5" s="153"/>
      <c r="D5" s="153"/>
    </row>
    <row r="6" spans="1:8" ht="18" customHeight="1" x14ac:dyDescent="0.35">
      <c r="A6" s="388" t="s">
        <v>243</v>
      </c>
      <c r="B6" s="151"/>
      <c r="C6" s="180"/>
      <c r="D6" s="144"/>
    </row>
    <row r="7" spans="1:8" ht="18" customHeight="1" x14ac:dyDescent="0.35">
      <c r="A7" s="389" t="s">
        <v>300</v>
      </c>
      <c r="B7" s="148"/>
      <c r="C7" s="326"/>
      <c r="D7" s="144"/>
    </row>
    <row r="8" spans="1:8" ht="18" customHeight="1" x14ac:dyDescent="0.35">
      <c r="A8" s="389" t="s">
        <v>301</v>
      </c>
      <c r="B8" s="148"/>
      <c r="C8" s="399">
        <f>C6-C7</f>
        <v>0</v>
      </c>
      <c r="D8" s="144"/>
    </row>
    <row r="9" spans="1:8" ht="18" customHeight="1" x14ac:dyDescent="0.35">
      <c r="A9" s="389" t="s">
        <v>302</v>
      </c>
      <c r="B9" s="148"/>
      <c r="C9" s="319"/>
      <c r="D9" s="144"/>
    </row>
    <row r="10" spans="1:8" ht="18" customHeight="1" x14ac:dyDescent="0.35">
      <c r="A10" s="389" t="s">
        <v>303</v>
      </c>
      <c r="B10" s="148"/>
      <c r="C10" s="400" t="str">
        <f>IF(C9="At least 200,000", 3%, IF(C9="At least 100,000 but fewer than 200,000", 3%, IF(C9="Fewer than 100,000",1%,"")))</f>
        <v/>
      </c>
      <c r="D10" s="144"/>
    </row>
    <row r="11" spans="1:8" ht="18" customHeight="1" x14ac:dyDescent="0.35">
      <c r="A11" s="389" t="s">
        <v>270</v>
      </c>
      <c r="B11" s="148"/>
      <c r="C11" s="323" t="str">
        <f>IFERROR(ROUNDUP($C$8*$C$10,0),"")</f>
        <v/>
      </c>
      <c r="D11" s="144"/>
      <c r="E11" s="141"/>
    </row>
    <row r="12" spans="1:8" ht="18" customHeight="1" thickBot="1" x14ac:dyDescent="0.4">
      <c r="A12" s="390" t="s">
        <v>304</v>
      </c>
      <c r="B12" s="146"/>
      <c r="C12" s="401">
        <f>'7. REO and GP Credit Retirement'!I8</f>
        <v>0</v>
      </c>
      <c r="D12" s="489" t="s">
        <v>305</v>
      </c>
      <c r="E12" s="490"/>
    </row>
    <row r="13" spans="1:8" x14ac:dyDescent="0.35">
      <c r="A13" s="143"/>
      <c r="B13" s="143"/>
      <c r="C13" s="142"/>
      <c r="D13" s="142"/>
      <c r="E13" s="141"/>
    </row>
    <row r="14" spans="1:8" x14ac:dyDescent="0.35">
      <c r="A14" s="143"/>
      <c r="B14" s="143"/>
      <c r="C14" s="142"/>
      <c r="D14" s="142"/>
      <c r="E14" s="141"/>
    </row>
    <row r="15" spans="1:8" ht="15" thickBot="1" x14ac:dyDescent="0.4">
      <c r="A15" s="483" t="s">
        <v>306</v>
      </c>
      <c r="B15" s="483"/>
      <c r="C15" s="483"/>
      <c r="D15" s="483"/>
      <c r="E15" s="483"/>
      <c r="F15" s="483"/>
      <c r="G15" s="483"/>
    </row>
    <row r="16" spans="1:8" ht="58" x14ac:dyDescent="0.35">
      <c r="A16" s="468"/>
      <c r="B16" s="469"/>
      <c r="C16" s="220" t="s">
        <v>307</v>
      </c>
      <c r="D16" s="220" t="s">
        <v>291</v>
      </c>
      <c r="E16" s="220" t="s">
        <v>308</v>
      </c>
      <c r="F16" s="220" t="s">
        <v>293</v>
      </c>
      <c r="G16" s="221" t="s">
        <v>294</v>
      </c>
    </row>
    <row r="17" spans="1:8" x14ac:dyDescent="0.35">
      <c r="A17" s="470" t="s">
        <v>309</v>
      </c>
      <c r="B17" s="471"/>
      <c r="C17" s="217"/>
      <c r="D17" s="217"/>
      <c r="E17" s="217"/>
      <c r="F17" s="217"/>
      <c r="G17" s="216"/>
    </row>
    <row r="18" spans="1:8" ht="15" thickBot="1" x14ac:dyDescent="0.4">
      <c r="A18" s="485" t="s">
        <v>310</v>
      </c>
      <c r="B18" s="486"/>
      <c r="C18" s="218"/>
      <c r="D18" s="218"/>
      <c r="E18" s="218"/>
      <c r="F18" s="218"/>
      <c r="G18" s="215"/>
    </row>
    <row r="19" spans="1:8" x14ac:dyDescent="0.35">
      <c r="A19" s="143"/>
      <c r="B19" s="143"/>
      <c r="C19" s="142"/>
      <c r="D19" s="142"/>
      <c r="E19" s="141"/>
    </row>
    <row r="20" spans="1:8" ht="15" thickBot="1" x14ac:dyDescent="0.4">
      <c r="A20" s="143"/>
      <c r="B20" s="143"/>
      <c r="C20" s="142"/>
      <c r="D20" s="142"/>
      <c r="E20" s="141"/>
    </row>
    <row r="21" spans="1:8" ht="19" thickBot="1" x14ac:dyDescent="0.5">
      <c r="A21" s="463" t="s">
        <v>311</v>
      </c>
      <c r="B21" s="464"/>
      <c r="C21" s="464"/>
      <c r="D21" s="464"/>
      <c r="E21" s="464"/>
      <c r="F21" s="464"/>
      <c r="G21" s="465"/>
      <c r="H21" s="386"/>
    </row>
    <row r="22" spans="1:8" x14ac:dyDescent="0.35">
      <c r="A22" s="143"/>
      <c r="B22" s="143"/>
      <c r="C22" s="142"/>
      <c r="D22" s="142"/>
      <c r="E22" s="141"/>
    </row>
    <row r="23" spans="1:8" ht="15" thickBot="1" x14ac:dyDescent="0.4">
      <c r="A23" s="466" t="s">
        <v>312</v>
      </c>
      <c r="B23" s="466"/>
      <c r="C23" s="466"/>
      <c r="D23" s="466"/>
      <c r="E23" s="466"/>
      <c r="F23" s="466"/>
      <c r="G23" s="272"/>
      <c r="H23" s="272"/>
    </row>
    <row r="24" spans="1:8" ht="73" thickBot="1" x14ac:dyDescent="0.4">
      <c r="A24" s="395" t="s">
        <v>278</v>
      </c>
      <c r="B24" s="191" t="s">
        <v>313</v>
      </c>
      <c r="C24" s="187" t="s">
        <v>314</v>
      </c>
      <c r="D24" s="187" t="s">
        <v>496</v>
      </c>
      <c r="E24" s="287" t="s">
        <v>286</v>
      </c>
      <c r="F24" s="189" t="s">
        <v>497</v>
      </c>
    </row>
    <row r="25" spans="1:8" x14ac:dyDescent="0.35">
      <c r="A25" s="396">
        <v>2025</v>
      </c>
      <c r="B25" s="182"/>
      <c r="C25" s="384" t="str">
        <f>IFERROR(B25*$C$10,"")</f>
        <v/>
      </c>
      <c r="D25" s="200"/>
      <c r="E25" s="268" t="str">
        <f>IFERROR(C25-D25,"")</f>
        <v/>
      </c>
      <c r="F25" s="269"/>
    </row>
    <row r="26" spans="1:8" ht="12.75" customHeight="1" x14ac:dyDescent="0.35">
      <c r="A26" s="397">
        <f>A25+1</f>
        <v>2026</v>
      </c>
      <c r="B26" s="381"/>
      <c r="C26" s="268" t="str">
        <f>IFERROR(B26*$C$10,"")</f>
        <v/>
      </c>
      <c r="D26" s="383"/>
      <c r="E26" s="268" t="str">
        <f>IFERROR(C26-D26,"")</f>
        <v/>
      </c>
      <c r="F26" s="270"/>
    </row>
    <row r="27" spans="1:8" x14ac:dyDescent="0.35">
      <c r="A27" s="397">
        <f>A26+1</f>
        <v>2027</v>
      </c>
      <c r="B27" s="382"/>
      <c r="C27" s="268" t="str">
        <f t="shared" ref="C27:C28" si="0">IFERROR(B27*$C$10,"")</f>
        <v/>
      </c>
      <c r="D27" s="383"/>
      <c r="E27" s="268" t="str">
        <f t="shared" ref="E27:E28" si="1">IFERROR(C27-D27,"")</f>
        <v/>
      </c>
      <c r="F27" s="270"/>
    </row>
    <row r="28" spans="1:8" ht="15" thickBot="1" x14ac:dyDescent="0.4">
      <c r="A28" s="398">
        <f>A27+1</f>
        <v>2028</v>
      </c>
      <c r="B28" s="185"/>
      <c r="C28" s="267" t="str">
        <f t="shared" si="0"/>
        <v/>
      </c>
      <c r="D28" s="195"/>
      <c r="E28" s="267" t="str">
        <f t="shared" si="1"/>
        <v/>
      </c>
      <c r="F28" s="271"/>
    </row>
    <row r="29" spans="1:8" x14ac:dyDescent="0.35">
      <c r="F29" s="139"/>
      <c r="G29" s="139"/>
    </row>
    <row r="30" spans="1:8" x14ac:dyDescent="0.35">
      <c r="A30" s="475" t="s">
        <v>315</v>
      </c>
      <c r="B30" s="475"/>
      <c r="C30" s="475"/>
      <c r="D30" s="274"/>
      <c r="F30" s="139"/>
      <c r="G30" s="139"/>
    </row>
    <row r="31" spans="1:8" x14ac:dyDescent="0.35">
      <c r="A31" s="475" t="s">
        <v>316</v>
      </c>
      <c r="B31" s="475"/>
      <c r="C31" s="475"/>
      <c r="D31" s="273"/>
      <c r="F31" s="139"/>
      <c r="G31" s="139"/>
    </row>
    <row r="32" spans="1:8" ht="15" thickBot="1" x14ac:dyDescent="0.4">
      <c r="B32" s="137"/>
      <c r="D32" s="137"/>
    </row>
    <row r="33" spans="1:8" ht="33" customHeight="1" thickBot="1" x14ac:dyDescent="0.4">
      <c r="A33" s="484" t="s">
        <v>317</v>
      </c>
      <c r="B33" s="434"/>
      <c r="C33" s="434"/>
      <c r="D33" s="434"/>
      <c r="E33" s="434"/>
      <c r="F33" s="482"/>
      <c r="G33" s="487" t="s">
        <v>318</v>
      </c>
      <c r="H33" s="488"/>
    </row>
    <row r="34" spans="1:8" ht="129.65" customHeight="1" thickBot="1" x14ac:dyDescent="0.4">
      <c r="A34" s="472"/>
      <c r="B34" s="473"/>
      <c r="C34" s="473"/>
      <c r="D34" s="473"/>
      <c r="E34" s="473"/>
      <c r="F34" s="474"/>
    </row>
    <row r="35" spans="1:8" ht="15" thickBot="1" x14ac:dyDescent="0.4">
      <c r="B35" s="137"/>
      <c r="D35" s="137"/>
    </row>
    <row r="36" spans="1:8" ht="32.9" customHeight="1" thickBot="1" x14ac:dyDescent="0.4">
      <c r="A36" s="476" t="s">
        <v>319</v>
      </c>
      <c r="B36" s="434"/>
      <c r="C36" s="434"/>
      <c r="D36" s="434"/>
      <c r="E36" s="434"/>
      <c r="F36" s="482"/>
    </row>
    <row r="37" spans="1:8" ht="89.15" customHeight="1" thickBot="1" x14ac:dyDescent="0.4">
      <c r="A37" s="472"/>
      <c r="B37" s="473"/>
      <c r="C37" s="473"/>
      <c r="D37" s="473"/>
      <c r="E37" s="473"/>
      <c r="F37" s="474"/>
    </row>
    <row r="38" spans="1:8" ht="15" thickBot="1" x14ac:dyDescent="0.4">
      <c r="B38" s="137"/>
      <c r="D38" s="137"/>
    </row>
    <row r="39" spans="1:8" ht="45.65" customHeight="1" thickBot="1" x14ac:dyDescent="0.4">
      <c r="A39" s="476" t="s">
        <v>320</v>
      </c>
      <c r="B39" s="477"/>
      <c r="C39" s="477"/>
      <c r="D39" s="477"/>
      <c r="E39" s="477"/>
      <c r="F39" s="478"/>
      <c r="G39" s="487" t="s">
        <v>318</v>
      </c>
      <c r="H39" s="488"/>
    </row>
    <row r="40" spans="1:8" ht="94.5" customHeight="1" thickBot="1" x14ac:dyDescent="0.4">
      <c r="A40" s="472"/>
      <c r="B40" s="473"/>
      <c r="C40" s="473"/>
      <c r="D40" s="473"/>
      <c r="E40" s="473"/>
      <c r="F40" s="474"/>
    </row>
    <row r="41" spans="1:8" x14ac:dyDescent="0.35">
      <c r="A41" s="213"/>
      <c r="B41" s="213"/>
      <c r="C41" s="213"/>
      <c r="D41" s="213"/>
    </row>
    <row r="43" spans="1:8" x14ac:dyDescent="0.35">
      <c r="B43" s="137"/>
      <c r="D43" s="137"/>
    </row>
    <row r="44" spans="1:8" x14ac:dyDescent="0.35">
      <c r="B44" s="137"/>
      <c r="D44" s="137"/>
    </row>
    <row r="48" spans="1:8" x14ac:dyDescent="0.35">
      <c r="F48" s="223"/>
      <c r="G48" s="223"/>
    </row>
    <row r="49" spans="6:7" x14ac:dyDescent="0.35">
      <c r="F49" s="223"/>
    </row>
    <row r="50" spans="6:7" x14ac:dyDescent="0.35">
      <c r="F50" s="223"/>
      <c r="G50" s="223"/>
    </row>
  </sheetData>
  <mergeCells count="18">
    <mergeCell ref="A40:F40"/>
    <mergeCell ref="A36:F36"/>
    <mergeCell ref="A15:G15"/>
    <mergeCell ref="A23:F23"/>
    <mergeCell ref="A33:F33"/>
    <mergeCell ref="A34:F34"/>
    <mergeCell ref="A16:B16"/>
    <mergeCell ref="A17:B17"/>
    <mergeCell ref="A18:B18"/>
    <mergeCell ref="G39:H39"/>
    <mergeCell ref="G33:H33"/>
    <mergeCell ref="A37:F37"/>
    <mergeCell ref="A30:C30"/>
    <mergeCell ref="A31:C31"/>
    <mergeCell ref="A39:F39"/>
    <mergeCell ref="A4:H4"/>
    <mergeCell ref="A21:G21"/>
    <mergeCell ref="D12:E12"/>
  </mergeCells>
  <phoneticPr fontId="32" type="noConversion"/>
  <pageMargins left="0.7" right="0.7" top="0.75" bottom="0.75" header="0.3" footer="0.3"/>
  <pageSetup scale="65"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603CC65-0C9E-4F61-AB6F-E37A0853AB54}">
          <x14:formula1>
            <xm:f>'List Codes'!$F$3:$F$5</xm:f>
          </x14:formula1>
          <xm:sqref>C9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362DE-D6D1-4039-B0B8-ECB52108A4F0}">
  <sheetPr codeName="Sheet7"/>
  <dimension ref="A1:N82"/>
  <sheetViews>
    <sheetView zoomScaleNormal="100" zoomScalePageLayoutView="40" workbookViewId="0"/>
  </sheetViews>
  <sheetFormatPr defaultColWidth="9.1796875" defaultRowHeight="14.5" x14ac:dyDescent="0.35"/>
  <cols>
    <col min="1" max="1" width="41.7265625" style="137" customWidth="1"/>
    <col min="2" max="2" width="21.453125" style="137" customWidth="1"/>
    <col min="3" max="3" width="24.54296875" style="138" customWidth="1"/>
    <col min="4" max="4" width="25.1796875" style="137" customWidth="1"/>
    <col min="5" max="5" width="17.54296875" style="138" customWidth="1"/>
    <col min="6" max="6" width="20.26953125" style="137" customWidth="1"/>
    <col min="7" max="8" width="19.453125" style="137" customWidth="1"/>
    <col min="9" max="9" width="14.1796875" style="137" customWidth="1"/>
    <col min="10" max="10" width="14.81640625" style="137" customWidth="1"/>
    <col min="11" max="11" width="14.54296875" style="137" customWidth="1"/>
    <col min="12" max="14" width="16.1796875" style="137" customWidth="1"/>
    <col min="15" max="16384" width="9.1796875" style="137"/>
  </cols>
  <sheetData>
    <row r="1" spans="1:12" x14ac:dyDescent="0.35">
      <c r="A1" s="58" t="str">
        <f>'1. Utility Info'!A1</f>
        <v>Minnesota Public Utilities Commission: Docket No. E999/PR-26-12</v>
      </c>
      <c r="B1" s="55"/>
      <c r="C1" s="159"/>
      <c r="D1" s="160"/>
      <c r="E1" s="159"/>
      <c r="F1" s="159"/>
      <c r="G1" s="159"/>
      <c r="H1" s="159"/>
      <c r="I1" s="159"/>
      <c r="J1" s="159"/>
      <c r="K1" s="159"/>
      <c r="L1" s="158" t="s">
        <v>338</v>
      </c>
    </row>
    <row r="2" spans="1:12" x14ac:dyDescent="0.35">
      <c r="A2" s="59" t="str">
        <f>'1. Utility Info'!A2</f>
        <v>Minnesota Department of Commerce: Docket No. E999/PR-02-1240</v>
      </c>
      <c r="B2" s="40"/>
      <c r="C2" s="157"/>
      <c r="D2" s="156"/>
      <c r="E2" s="350" t="s">
        <v>517</v>
      </c>
      <c r="F2" s="351"/>
      <c r="G2" s="155"/>
      <c r="H2" s="155"/>
      <c r="I2" s="155"/>
      <c r="J2" s="155" t="s">
        <v>12</v>
      </c>
      <c r="K2" s="155"/>
      <c r="L2" s="154" t="str">
        <f>'1. Utility Info'!$D$2</f>
        <v>January 1, 2025 - December 31, 2025</v>
      </c>
    </row>
    <row r="3" spans="1:12" ht="18.5" x14ac:dyDescent="0.45">
      <c r="A3" s="59"/>
      <c r="B3" s="40"/>
      <c r="C3" s="157"/>
      <c r="D3" s="156"/>
      <c r="E3" s="209"/>
      <c r="F3" s="210" t="s">
        <v>545</v>
      </c>
      <c r="G3" s="155"/>
      <c r="H3" s="155"/>
      <c r="I3" s="155"/>
      <c r="J3" s="155"/>
      <c r="K3" s="155"/>
      <c r="L3" s="154"/>
    </row>
    <row r="4" spans="1:12" ht="17.25" customHeight="1" thickBot="1" x14ac:dyDescent="0.5">
      <c r="A4" s="205" t="s">
        <v>263</v>
      </c>
      <c r="B4" s="206"/>
      <c r="C4" s="206"/>
      <c r="D4" s="206"/>
      <c r="E4" s="206"/>
      <c r="F4" s="208" t="s">
        <v>548</v>
      </c>
      <c r="G4" s="206"/>
      <c r="H4" s="206"/>
      <c r="I4" s="206"/>
      <c r="J4" s="206"/>
      <c r="K4" s="206"/>
      <c r="L4" s="207"/>
    </row>
    <row r="5" spans="1:12" ht="15" thickBot="1" x14ac:dyDescent="0.4">
      <c r="C5" s="153"/>
      <c r="D5" s="153"/>
      <c r="E5" s="153"/>
    </row>
    <row r="6" spans="1:12" ht="18" customHeight="1" x14ac:dyDescent="0.35">
      <c r="A6" s="152" t="s">
        <v>495</v>
      </c>
      <c r="B6" s="342"/>
      <c r="C6" s="151"/>
      <c r="D6" s="321"/>
      <c r="E6" s="144"/>
    </row>
    <row r="7" spans="1:12" ht="18" customHeight="1" x14ac:dyDescent="0.35">
      <c r="A7" s="149" t="s">
        <v>501</v>
      </c>
      <c r="B7" s="144"/>
      <c r="C7" s="148"/>
      <c r="D7" s="322">
        <v>0.9</v>
      </c>
      <c r="E7" s="144"/>
    </row>
    <row r="8" spans="1:12" ht="18" customHeight="1" x14ac:dyDescent="0.35">
      <c r="A8" s="149" t="s">
        <v>521</v>
      </c>
      <c r="B8" s="144"/>
      <c r="C8" s="148"/>
      <c r="D8" s="323">
        <f>D6*D7</f>
        <v>0</v>
      </c>
      <c r="E8" s="144"/>
      <c r="F8" s="141"/>
    </row>
    <row r="9" spans="1:12" ht="18" customHeight="1" x14ac:dyDescent="0.35">
      <c r="A9" s="149" t="s">
        <v>498</v>
      </c>
      <c r="B9" s="144"/>
      <c r="C9" s="148"/>
      <c r="D9" s="324"/>
      <c r="E9" s="144"/>
      <c r="F9" s="141"/>
    </row>
    <row r="10" spans="1:12" ht="18" customHeight="1" x14ac:dyDescent="0.35">
      <c r="A10" s="402" t="s">
        <v>489</v>
      </c>
      <c r="B10" s="144"/>
      <c r="C10" s="148"/>
      <c r="D10" s="324"/>
      <c r="E10" s="489" t="s">
        <v>305</v>
      </c>
      <c r="F10" s="490"/>
    </row>
    <row r="11" spans="1:12" ht="18" customHeight="1" thickBot="1" x14ac:dyDescent="0.4">
      <c r="A11" s="266" t="s">
        <v>490</v>
      </c>
      <c r="B11" s="343"/>
      <c r="C11" s="146"/>
      <c r="D11" s="325">
        <f>'7. REO and GP Credit Retirement'!I8</f>
        <v>0</v>
      </c>
      <c r="E11" s="489" t="s">
        <v>305</v>
      </c>
      <c r="F11" s="490"/>
    </row>
    <row r="12" spans="1:12" ht="15" thickBot="1" x14ac:dyDescent="0.4">
      <c r="A12" s="143"/>
      <c r="B12" s="143"/>
      <c r="C12" s="143"/>
      <c r="D12" s="142"/>
      <c r="E12" s="142"/>
      <c r="F12" s="141"/>
    </row>
    <row r="13" spans="1:12" ht="15" thickBot="1" x14ac:dyDescent="0.4">
      <c r="A13" s="491" t="s">
        <v>523</v>
      </c>
      <c r="B13" s="492"/>
      <c r="C13" s="492"/>
      <c r="D13" s="492"/>
      <c r="E13" s="492"/>
      <c r="F13" s="493"/>
      <c r="G13" s="333"/>
      <c r="H13" s="333"/>
      <c r="I13" s="333"/>
      <c r="J13" s="333"/>
    </row>
    <row r="14" spans="1:12" ht="29" x14ac:dyDescent="0.35">
      <c r="A14" s="297" t="s">
        <v>509</v>
      </c>
      <c r="B14" s="294" t="s">
        <v>514</v>
      </c>
      <c r="C14" s="294" t="s">
        <v>513</v>
      </c>
      <c r="D14" s="294" t="s">
        <v>528</v>
      </c>
      <c r="E14" s="294" t="s">
        <v>484</v>
      </c>
      <c r="F14" s="298" t="s">
        <v>516</v>
      </c>
      <c r="G14" s="334"/>
      <c r="H14" s="334"/>
      <c r="I14" s="334"/>
      <c r="J14" s="334"/>
      <c r="K14" s="139"/>
    </row>
    <row r="15" spans="1:12" x14ac:dyDescent="0.35">
      <c r="A15" s="299"/>
      <c r="B15" s="295"/>
      <c r="C15" s="295"/>
      <c r="D15" s="295"/>
      <c r="E15" s="295"/>
      <c r="F15" s="301"/>
      <c r="G15" s="335"/>
      <c r="H15" s="335"/>
      <c r="I15" s="335"/>
      <c r="J15" s="335"/>
      <c r="K15" s="139"/>
    </row>
    <row r="16" spans="1:12" x14ac:dyDescent="0.35">
      <c r="A16" s="299"/>
      <c r="B16" s="295"/>
      <c r="C16" s="295"/>
      <c r="D16" s="295"/>
      <c r="E16" s="295"/>
      <c r="F16" s="301"/>
      <c r="G16" s="335"/>
      <c r="H16" s="335"/>
      <c r="I16" s="335"/>
      <c r="J16" s="335"/>
      <c r="K16" s="139"/>
    </row>
    <row r="17" spans="1:11" x14ac:dyDescent="0.35">
      <c r="A17" s="299"/>
      <c r="B17" s="295"/>
      <c r="C17" s="295"/>
      <c r="D17" s="295"/>
      <c r="E17" s="295"/>
      <c r="F17" s="301"/>
      <c r="G17" s="335"/>
      <c r="H17" s="335"/>
      <c r="I17" s="335"/>
      <c r="J17" s="335"/>
      <c r="K17" s="139"/>
    </row>
    <row r="18" spans="1:11" ht="15" thickBot="1" x14ac:dyDescent="0.4">
      <c r="A18" s="300"/>
      <c r="B18" s="214"/>
      <c r="C18" s="214"/>
      <c r="D18" s="214"/>
      <c r="E18" s="214"/>
      <c r="F18" s="215"/>
      <c r="G18" s="335"/>
      <c r="H18" s="335"/>
      <c r="I18" s="335"/>
      <c r="J18" s="335"/>
      <c r="K18" s="139"/>
    </row>
    <row r="19" spans="1:11" s="172" customFormat="1" ht="15" thickBot="1" x14ac:dyDescent="0.4">
      <c r="A19" s="335"/>
      <c r="B19" s="335"/>
      <c r="C19" s="335"/>
      <c r="D19" s="335"/>
      <c r="E19" s="335"/>
      <c r="F19" s="335"/>
      <c r="G19" s="335"/>
      <c r="H19" s="335"/>
      <c r="I19" s="335"/>
      <c r="J19" s="335"/>
      <c r="K19" s="143"/>
    </row>
    <row r="20" spans="1:11" s="172" customFormat="1" ht="15" thickBot="1" x14ac:dyDescent="0.4">
      <c r="A20" s="491" t="s">
        <v>519</v>
      </c>
      <c r="B20" s="492"/>
      <c r="C20" s="492"/>
      <c r="D20" s="492"/>
      <c r="E20" s="492"/>
      <c r="F20" s="492"/>
      <c r="G20" s="492"/>
      <c r="H20" s="492"/>
      <c r="I20" s="492"/>
      <c r="J20" s="493"/>
      <c r="K20" s="143"/>
    </row>
    <row r="21" spans="1:11" ht="43.5" x14ac:dyDescent="0.35">
      <c r="A21" s="337" t="s">
        <v>509</v>
      </c>
      <c r="B21" s="291" t="s">
        <v>514</v>
      </c>
      <c r="C21" s="291" t="s">
        <v>513</v>
      </c>
      <c r="D21" s="334" t="s">
        <v>491</v>
      </c>
      <c r="E21" s="334" t="s">
        <v>510</v>
      </c>
      <c r="F21" s="334" t="s">
        <v>511</v>
      </c>
      <c r="G21" s="349" t="s">
        <v>512</v>
      </c>
      <c r="H21" s="349" t="s">
        <v>515</v>
      </c>
      <c r="I21" s="291" t="s">
        <v>484</v>
      </c>
      <c r="J21" s="347" t="s">
        <v>516</v>
      </c>
    </row>
    <row r="22" spans="1:11" x14ac:dyDescent="0.35">
      <c r="A22" s="299"/>
      <c r="B22" s="295"/>
      <c r="C22" s="295"/>
      <c r="D22" s="295"/>
      <c r="E22" s="295"/>
      <c r="F22" s="295"/>
      <c r="G22" s="295"/>
      <c r="H22" s="295"/>
      <c r="I22" s="295"/>
      <c r="J22" s="301"/>
      <c r="K22" s="333"/>
    </row>
    <row r="23" spans="1:11" x14ac:dyDescent="0.35">
      <c r="A23" s="299"/>
      <c r="B23" s="295"/>
      <c r="C23" s="295"/>
      <c r="D23" s="295"/>
      <c r="E23" s="295"/>
      <c r="F23" s="295"/>
      <c r="G23" s="295"/>
      <c r="H23" s="295"/>
      <c r="I23" s="295"/>
      <c r="J23" s="301"/>
      <c r="K23" s="334"/>
    </row>
    <row r="24" spans="1:11" x14ac:dyDescent="0.35">
      <c r="A24" s="299"/>
      <c r="B24" s="295"/>
      <c r="C24" s="295"/>
      <c r="D24" s="295"/>
      <c r="E24" s="295"/>
      <c r="F24" s="295"/>
      <c r="G24" s="295"/>
      <c r="H24" s="295"/>
      <c r="I24" s="295"/>
      <c r="J24" s="301"/>
      <c r="K24" s="335"/>
    </row>
    <row r="25" spans="1:11" ht="15" thickBot="1" x14ac:dyDescent="0.4">
      <c r="A25" s="300"/>
      <c r="B25" s="214"/>
      <c r="C25" s="214"/>
      <c r="D25" s="214"/>
      <c r="E25" s="214"/>
      <c r="F25" s="214"/>
      <c r="G25" s="214"/>
      <c r="H25" s="214"/>
      <c r="I25" s="214"/>
      <c r="J25" s="215"/>
      <c r="K25" s="335"/>
    </row>
    <row r="26" spans="1:11" ht="15" thickBot="1" x14ac:dyDescent="0.4">
      <c r="A26" s="335"/>
      <c r="B26" s="335"/>
      <c r="C26" s="335"/>
      <c r="D26" s="335"/>
      <c r="E26" s="335"/>
      <c r="F26" s="335"/>
      <c r="G26" s="335"/>
      <c r="H26" s="335"/>
      <c r="I26" s="335"/>
      <c r="J26" s="335"/>
      <c r="K26" s="335"/>
    </row>
    <row r="27" spans="1:11" s="172" customFormat="1" ht="15" thickBot="1" x14ac:dyDescent="0.4">
      <c r="A27" s="491" t="s">
        <v>546</v>
      </c>
      <c r="B27" s="492"/>
      <c r="C27" s="492"/>
      <c r="D27" s="492"/>
      <c r="E27" s="492"/>
      <c r="F27" s="492"/>
      <c r="G27" s="493"/>
      <c r="H27" s="339"/>
      <c r="I27" s="335"/>
      <c r="J27" s="335"/>
      <c r="K27" s="335"/>
    </row>
    <row r="28" spans="1:11" s="172" customFormat="1" ht="29" x14ac:dyDescent="0.35">
      <c r="A28" s="297" t="s">
        <v>509</v>
      </c>
      <c r="B28" s="294" t="s">
        <v>514</v>
      </c>
      <c r="C28" s="294" t="s">
        <v>513</v>
      </c>
      <c r="D28" s="294" t="s">
        <v>491</v>
      </c>
      <c r="E28" s="294" t="s">
        <v>499</v>
      </c>
      <c r="F28" s="294" t="s">
        <v>484</v>
      </c>
      <c r="G28" s="298" t="s">
        <v>516</v>
      </c>
      <c r="H28" s="291"/>
      <c r="I28" s="335"/>
      <c r="J28" s="335"/>
      <c r="K28" s="335"/>
    </row>
    <row r="29" spans="1:11" s="172" customFormat="1" x14ac:dyDescent="0.35">
      <c r="A29" s="299"/>
      <c r="B29" s="295"/>
      <c r="C29" s="295"/>
      <c r="D29" s="295"/>
      <c r="E29" s="295"/>
      <c r="F29" s="295"/>
      <c r="G29" s="301"/>
      <c r="H29" s="335"/>
      <c r="I29" s="335"/>
      <c r="J29" s="335"/>
      <c r="K29" s="335"/>
    </row>
    <row r="30" spans="1:11" s="172" customFormat="1" x14ac:dyDescent="0.35">
      <c r="A30" s="299"/>
      <c r="B30" s="295"/>
      <c r="C30" s="295"/>
      <c r="D30" s="295"/>
      <c r="E30" s="295"/>
      <c r="F30" s="295"/>
      <c r="G30" s="301"/>
      <c r="H30" s="335"/>
      <c r="I30" s="335"/>
      <c r="J30" s="335"/>
      <c r="K30" s="335"/>
    </row>
    <row r="31" spans="1:11" s="172" customFormat="1" x14ac:dyDescent="0.35">
      <c r="A31" s="299"/>
      <c r="B31" s="295"/>
      <c r="C31" s="295"/>
      <c r="D31" s="295"/>
      <c r="E31" s="295"/>
      <c r="F31" s="295"/>
      <c r="G31" s="301"/>
      <c r="H31" s="335"/>
      <c r="I31" s="335"/>
      <c r="J31" s="335"/>
      <c r="K31" s="335"/>
    </row>
    <row r="32" spans="1:11" s="172" customFormat="1" ht="15" thickBot="1" x14ac:dyDescent="0.4">
      <c r="A32" s="300"/>
      <c r="B32" s="214"/>
      <c r="C32" s="214"/>
      <c r="D32" s="214"/>
      <c r="E32" s="214"/>
      <c r="F32" s="214"/>
      <c r="G32" s="215"/>
      <c r="H32" s="335"/>
      <c r="I32" s="335"/>
      <c r="J32" s="335"/>
      <c r="K32" s="335"/>
    </row>
    <row r="33" spans="1:13" s="172" customFormat="1" ht="15" thickBot="1" x14ac:dyDescent="0.4">
      <c r="A33" s="335"/>
      <c r="B33" s="335"/>
      <c r="C33" s="335"/>
      <c r="D33" s="335"/>
      <c r="E33" s="335"/>
      <c r="F33" s="335"/>
      <c r="G33" s="335"/>
      <c r="H33" s="335"/>
      <c r="I33" s="335"/>
      <c r="J33" s="335"/>
      <c r="K33" s="335"/>
    </row>
    <row r="34" spans="1:13" s="172" customFormat="1" ht="15" thickBot="1" x14ac:dyDescent="0.4">
      <c r="A34" s="491" t="s">
        <v>520</v>
      </c>
      <c r="B34" s="492"/>
      <c r="C34" s="492"/>
      <c r="D34" s="492"/>
      <c r="E34" s="492"/>
      <c r="F34" s="492"/>
      <c r="G34" s="492"/>
      <c r="H34" s="492"/>
      <c r="I34" s="492"/>
      <c r="J34" s="492"/>
      <c r="K34" s="492"/>
      <c r="L34" s="492"/>
      <c r="M34" s="493"/>
    </row>
    <row r="35" spans="1:13" s="172" customFormat="1" ht="87" x14ac:dyDescent="0.35">
      <c r="A35" s="297" t="s">
        <v>509</v>
      </c>
      <c r="B35" s="294" t="s">
        <v>514</v>
      </c>
      <c r="C35" s="294" t="s">
        <v>513</v>
      </c>
      <c r="D35" s="294" t="s">
        <v>491</v>
      </c>
      <c r="E35" s="294" t="s">
        <v>503</v>
      </c>
      <c r="F35" s="294" t="s">
        <v>504</v>
      </c>
      <c r="G35" s="294" t="s">
        <v>505</v>
      </c>
      <c r="H35" s="425" t="s">
        <v>506</v>
      </c>
      <c r="I35" s="425" t="s">
        <v>507</v>
      </c>
      <c r="J35" s="426" t="s">
        <v>502</v>
      </c>
      <c r="K35" s="425" t="s">
        <v>508</v>
      </c>
      <c r="L35" s="294" t="s">
        <v>484</v>
      </c>
      <c r="M35" s="298" t="s">
        <v>516</v>
      </c>
    </row>
    <row r="36" spans="1:13" s="172" customFormat="1" x14ac:dyDescent="0.35">
      <c r="A36" s="299"/>
      <c r="B36" s="295"/>
      <c r="C36" s="295"/>
      <c r="D36" s="295"/>
      <c r="E36" s="295"/>
      <c r="F36" s="295"/>
      <c r="G36" s="295"/>
      <c r="H36" s="295"/>
      <c r="I36" s="295"/>
      <c r="J36" s="295"/>
      <c r="K36" s="295"/>
      <c r="L36" s="295"/>
      <c r="M36" s="301"/>
    </row>
    <row r="37" spans="1:13" s="172" customFormat="1" x14ac:dyDescent="0.35">
      <c r="A37" s="299"/>
      <c r="B37" s="295"/>
      <c r="C37" s="295"/>
      <c r="D37" s="295"/>
      <c r="E37" s="295"/>
      <c r="F37" s="295"/>
      <c r="G37" s="295"/>
      <c r="H37" s="295"/>
      <c r="I37" s="295"/>
      <c r="J37" s="295"/>
      <c r="K37" s="295"/>
      <c r="L37" s="295"/>
      <c r="M37" s="301"/>
    </row>
    <row r="38" spans="1:13" s="172" customFormat="1" x14ac:dyDescent="0.35">
      <c r="A38" s="299"/>
      <c r="B38" s="295"/>
      <c r="C38" s="295"/>
      <c r="D38" s="295"/>
      <c r="E38" s="295"/>
      <c r="F38" s="295"/>
      <c r="G38" s="295"/>
      <c r="H38" s="295"/>
      <c r="I38" s="295"/>
      <c r="J38" s="295"/>
      <c r="K38" s="295"/>
      <c r="L38" s="295"/>
      <c r="M38" s="301"/>
    </row>
    <row r="39" spans="1:13" s="172" customFormat="1" ht="15" thickBot="1" x14ac:dyDescent="0.4">
      <c r="A39" s="300"/>
      <c r="B39" s="214"/>
      <c r="C39" s="214"/>
      <c r="D39" s="214"/>
      <c r="E39" s="214"/>
      <c r="F39" s="214"/>
      <c r="G39" s="214"/>
      <c r="H39" s="214"/>
      <c r="I39" s="214"/>
      <c r="J39" s="214"/>
      <c r="K39" s="214"/>
      <c r="L39" s="214"/>
      <c r="M39" s="215"/>
    </row>
    <row r="40" spans="1:13" s="172" customFormat="1" ht="15" thickBot="1" x14ac:dyDescent="0.4">
      <c r="A40" s="335"/>
      <c r="B40" s="335"/>
      <c r="C40" s="335"/>
      <c r="D40" s="335"/>
      <c r="E40" s="335"/>
      <c r="F40" s="335"/>
      <c r="G40" s="335"/>
      <c r="H40" s="335"/>
      <c r="I40" s="335"/>
      <c r="J40" s="335"/>
      <c r="K40" s="335"/>
    </row>
    <row r="41" spans="1:13" s="172" customFormat="1" ht="15" thickBot="1" x14ac:dyDescent="0.4">
      <c r="A41" s="309" t="s">
        <v>524</v>
      </c>
      <c r="B41" s="344"/>
      <c r="C41" s="310"/>
      <c r="D41" s="142"/>
      <c r="E41" s="335"/>
      <c r="F41" s="335"/>
      <c r="G41" s="335"/>
      <c r="H41" s="335"/>
      <c r="I41" s="335"/>
      <c r="J41" s="335"/>
      <c r="K41" s="335"/>
    </row>
    <row r="42" spans="1:13" s="172" customFormat="1" x14ac:dyDescent="0.35">
      <c r="A42" s="305" t="s">
        <v>480</v>
      </c>
      <c r="B42" s="345"/>
      <c r="C42" s="306"/>
      <c r="D42" s="142"/>
      <c r="E42" s="335"/>
      <c r="F42" s="335"/>
      <c r="G42" s="335"/>
      <c r="H42" s="335"/>
      <c r="I42" s="335"/>
      <c r="J42" s="335"/>
      <c r="K42" s="335"/>
    </row>
    <row r="43" spans="1:13" s="172" customFormat="1" x14ac:dyDescent="0.35">
      <c r="A43" s="330" t="s">
        <v>475</v>
      </c>
      <c r="B43" s="346"/>
      <c r="C43" s="318"/>
      <c r="D43" s="141"/>
      <c r="E43" s="335"/>
      <c r="F43" s="335"/>
      <c r="G43" s="335"/>
      <c r="H43" s="335"/>
      <c r="I43" s="335"/>
      <c r="J43" s="335"/>
      <c r="K43" s="335"/>
    </row>
    <row r="44" spans="1:13" s="172" customFormat="1" x14ac:dyDescent="0.35">
      <c r="A44" s="330" t="s">
        <v>477</v>
      </c>
      <c r="B44" s="346"/>
      <c r="C44" s="318"/>
      <c r="D44" s="296" t="s">
        <v>488</v>
      </c>
      <c r="E44" s="335"/>
      <c r="F44" s="335"/>
      <c r="G44" s="335"/>
      <c r="H44" s="335"/>
      <c r="I44" s="335"/>
      <c r="J44" s="335"/>
      <c r="K44" s="335"/>
    </row>
    <row r="45" spans="1:13" s="172" customFormat="1" x14ac:dyDescent="0.35">
      <c r="A45" s="330" t="s">
        <v>476</v>
      </c>
      <c r="B45" s="346"/>
      <c r="C45" s="319"/>
      <c r="D45" s="141"/>
      <c r="E45" s="335"/>
      <c r="F45" s="335"/>
      <c r="G45" s="335"/>
      <c r="H45" s="335"/>
      <c r="I45" s="335"/>
      <c r="J45" s="335"/>
      <c r="K45" s="335"/>
    </row>
    <row r="46" spans="1:13" s="172" customFormat="1" x14ac:dyDescent="0.35">
      <c r="A46" s="330" t="s">
        <v>478</v>
      </c>
      <c r="B46" s="346"/>
      <c r="C46" s="318"/>
      <c r="D46" s="296" t="s">
        <v>488</v>
      </c>
      <c r="E46" s="335"/>
      <c r="F46" s="335"/>
      <c r="G46" s="335"/>
      <c r="H46" s="335"/>
      <c r="I46" s="335"/>
      <c r="J46" s="335"/>
      <c r="K46" s="335"/>
    </row>
    <row r="47" spans="1:13" s="172" customFormat="1" ht="15" thickBot="1" x14ac:dyDescent="0.4">
      <c r="A47" s="328" t="s">
        <v>479</v>
      </c>
      <c r="B47" s="329"/>
      <c r="C47" s="317">
        <f>$C$44-$C$46</f>
        <v>0</v>
      </c>
      <c r="D47" s="142"/>
      <c r="E47" s="335"/>
      <c r="F47" s="335"/>
      <c r="G47" s="335"/>
      <c r="H47" s="335"/>
      <c r="I47" s="335"/>
      <c r="J47" s="335"/>
      <c r="K47" s="335"/>
    </row>
    <row r="48" spans="1:13" s="172" customFormat="1" x14ac:dyDescent="0.35">
      <c r="A48" s="307" t="s">
        <v>481</v>
      </c>
      <c r="B48" s="338"/>
      <c r="C48" s="320"/>
      <c r="D48" s="142"/>
      <c r="E48" s="335"/>
      <c r="F48" s="335"/>
      <c r="G48" s="335"/>
      <c r="H48" s="335"/>
      <c r="I48" s="335"/>
      <c r="J48" s="335"/>
      <c r="K48" s="335"/>
    </row>
    <row r="49" spans="1:14" s="172" customFormat="1" x14ac:dyDescent="0.35">
      <c r="A49" s="330" t="s">
        <v>483</v>
      </c>
      <c r="B49" s="346"/>
      <c r="C49" s="318"/>
      <c r="D49" s="336" t="s">
        <v>522</v>
      </c>
      <c r="E49" s="335"/>
      <c r="F49" s="335"/>
      <c r="G49" s="335"/>
      <c r="H49" s="335"/>
      <c r="I49" s="335"/>
      <c r="J49" s="335"/>
      <c r="K49" s="335"/>
    </row>
    <row r="50" spans="1:14" x14ac:dyDescent="0.35">
      <c r="A50" s="330" t="s">
        <v>484</v>
      </c>
      <c r="B50" s="346"/>
      <c r="C50" s="318"/>
      <c r="D50" s="296" t="s">
        <v>488</v>
      </c>
      <c r="E50" s="335"/>
      <c r="F50" s="335"/>
      <c r="G50" s="335"/>
      <c r="H50" s="335"/>
    </row>
    <row r="51" spans="1:14" x14ac:dyDescent="0.35">
      <c r="A51" s="330" t="s">
        <v>485</v>
      </c>
      <c r="B51" s="346"/>
      <c r="C51" s="319"/>
      <c r="D51" s="336" t="s">
        <v>522</v>
      </c>
      <c r="E51" s="335"/>
      <c r="F51" s="335"/>
      <c r="G51" s="335"/>
      <c r="H51" s="335"/>
      <c r="I51" s="272"/>
      <c r="J51" s="272"/>
      <c r="K51" s="272"/>
      <c r="L51" s="272"/>
      <c r="M51" s="272"/>
      <c r="N51" s="272"/>
    </row>
    <row r="52" spans="1:14" x14ac:dyDescent="0.35">
      <c r="A52" s="330" t="s">
        <v>486</v>
      </c>
      <c r="B52" s="346"/>
      <c r="C52" s="318"/>
      <c r="D52" s="296" t="s">
        <v>488</v>
      </c>
      <c r="E52" s="335"/>
      <c r="F52" s="335"/>
      <c r="G52" s="335"/>
      <c r="H52" s="335"/>
    </row>
    <row r="53" spans="1:14" ht="15" thickBot="1" x14ac:dyDescent="0.4">
      <c r="A53" s="328" t="s">
        <v>487</v>
      </c>
      <c r="B53" s="329"/>
      <c r="C53" s="316" t="str">
        <f>IFERROR(($C$52/$C$50),"")</f>
        <v/>
      </c>
      <c r="D53" s="142"/>
      <c r="E53" s="335"/>
      <c r="F53" s="335"/>
      <c r="G53" s="335"/>
      <c r="H53" s="335"/>
    </row>
    <row r="54" spans="1:14" ht="12.75" customHeight="1" thickBot="1" x14ac:dyDescent="0.4">
      <c r="A54" s="308" t="s">
        <v>547</v>
      </c>
      <c r="B54" s="332"/>
      <c r="C54" s="385" t="str">
        <f>IFERROR($C$47*$C$53,"")</f>
        <v/>
      </c>
      <c r="D54" s="142"/>
      <c r="E54" s="335"/>
      <c r="F54" s="335"/>
      <c r="G54" s="335"/>
      <c r="H54" s="335"/>
    </row>
    <row r="55" spans="1:14" x14ac:dyDescent="0.35">
      <c r="A55" s="335"/>
      <c r="B55" s="335"/>
      <c r="C55" s="335"/>
      <c r="D55" s="335"/>
      <c r="E55" s="335"/>
      <c r="F55" s="335"/>
      <c r="G55" s="335"/>
      <c r="H55" s="335"/>
    </row>
    <row r="56" spans="1:14" x14ac:dyDescent="0.35">
      <c r="A56" s="335"/>
      <c r="B56" s="335"/>
      <c r="C56" s="335"/>
      <c r="D56" s="335"/>
      <c r="E56" s="335"/>
      <c r="F56" s="335"/>
      <c r="G56" s="335"/>
      <c r="H56" s="335"/>
    </row>
    <row r="57" spans="1:14" ht="15" thickBot="1" x14ac:dyDescent="0.4">
      <c r="A57" s="143"/>
      <c r="B57" s="143"/>
      <c r="C57" s="143"/>
      <c r="D57" s="142"/>
      <c r="E57" s="142"/>
      <c r="F57" s="141"/>
    </row>
    <row r="58" spans="1:14" s="172" customFormat="1" ht="15" thickBot="1" x14ac:dyDescent="0.4">
      <c r="A58" s="494" t="s">
        <v>462</v>
      </c>
      <c r="B58" s="495"/>
      <c r="C58" s="495"/>
      <c r="D58" s="495"/>
      <c r="E58" s="495"/>
      <c r="F58" s="496"/>
      <c r="G58" s="348"/>
      <c r="H58" s="340"/>
    </row>
    <row r="59" spans="1:14" ht="58.5" thickBot="1" x14ac:dyDescent="0.4">
      <c r="A59" s="126" t="s">
        <v>278</v>
      </c>
      <c r="B59" s="191" t="s">
        <v>345</v>
      </c>
      <c r="C59" s="187" t="s">
        <v>463</v>
      </c>
      <c r="D59" s="187" t="s">
        <v>518</v>
      </c>
      <c r="E59" s="290" t="s">
        <v>286</v>
      </c>
      <c r="F59" s="189" t="s">
        <v>500</v>
      </c>
      <c r="G59" s="110"/>
      <c r="H59" s="139"/>
      <c r="I59" s="139"/>
    </row>
    <row r="60" spans="1:14" x14ac:dyDescent="0.35">
      <c r="A60" s="127">
        <v>2025</v>
      </c>
      <c r="B60" s="182"/>
      <c r="C60" s="192">
        <f>B60*$D$7</f>
        <v>0</v>
      </c>
      <c r="D60" s="200"/>
      <c r="E60" s="268">
        <f>C60-D60</f>
        <v>0</v>
      </c>
      <c r="F60" s="269"/>
      <c r="G60" s="303"/>
      <c r="H60" s="139"/>
      <c r="I60" s="139"/>
    </row>
    <row r="61" spans="1:14" x14ac:dyDescent="0.35">
      <c r="A61" s="128">
        <f>A60+1</f>
        <v>2026</v>
      </c>
      <c r="B61" s="183"/>
      <c r="C61" s="188">
        <f t="shared" ref="C61:C63" si="0">B61*$D$7</f>
        <v>0</v>
      </c>
      <c r="D61" s="201"/>
      <c r="E61" s="268">
        <f t="shared" ref="E61:E63" si="1">C61-D61</f>
        <v>0</v>
      </c>
      <c r="F61" s="270"/>
      <c r="G61" s="303"/>
      <c r="H61" s="139"/>
      <c r="I61" s="139"/>
    </row>
    <row r="62" spans="1:14" x14ac:dyDescent="0.35">
      <c r="A62" s="128">
        <f>A61+1</f>
        <v>2027</v>
      </c>
      <c r="B62" s="184"/>
      <c r="C62" s="188">
        <f t="shared" si="0"/>
        <v>0</v>
      </c>
      <c r="D62" s="201"/>
      <c r="E62" s="268">
        <f t="shared" si="1"/>
        <v>0</v>
      </c>
      <c r="F62" s="270"/>
      <c r="G62" s="303"/>
      <c r="H62" s="139"/>
      <c r="I62" s="139"/>
    </row>
    <row r="63" spans="1:14" ht="15" thickBot="1" x14ac:dyDescent="0.4">
      <c r="A63" s="129">
        <f>A62+1</f>
        <v>2028</v>
      </c>
      <c r="B63" s="185"/>
      <c r="C63" s="194">
        <f t="shared" si="0"/>
        <v>0</v>
      </c>
      <c r="D63" s="195"/>
      <c r="E63" s="267">
        <f t="shared" si="1"/>
        <v>0</v>
      </c>
      <c r="F63" s="271"/>
      <c r="G63" s="303"/>
    </row>
    <row r="64" spans="1:14" ht="19" customHeight="1" thickBot="1" x14ac:dyDescent="0.4">
      <c r="A64" s="104"/>
      <c r="B64" s="104"/>
      <c r="C64" s="303"/>
      <c r="D64" s="303"/>
      <c r="E64" s="303"/>
      <c r="F64" s="303"/>
      <c r="G64" s="303"/>
      <c r="H64" s="303"/>
      <c r="I64" s="275"/>
      <c r="J64" s="275"/>
    </row>
    <row r="65" spans="1:10" x14ac:dyDescent="0.35">
      <c r="A65" s="311" t="s">
        <v>464</v>
      </c>
      <c r="B65" s="312"/>
      <c r="C65" s="312"/>
      <c r="D65" s="313"/>
      <c r="E65" s="304"/>
      <c r="G65" s="139"/>
      <c r="H65" s="139"/>
    </row>
    <row r="66" spans="1:10" ht="15" customHeight="1" thickBot="1" x14ac:dyDescent="0.4">
      <c r="A66" s="314" t="s">
        <v>465</v>
      </c>
      <c r="B66" s="315"/>
      <c r="C66" s="315"/>
      <c r="D66" s="293"/>
      <c r="E66" s="302"/>
      <c r="G66" s="139"/>
      <c r="H66" s="139"/>
      <c r="I66" s="275"/>
      <c r="J66" s="275"/>
    </row>
    <row r="67" spans="1:10" ht="15" thickBot="1" x14ac:dyDescent="0.4">
      <c r="C67" s="137"/>
      <c r="E67" s="137"/>
    </row>
    <row r="68" spans="1:10" ht="15" thickBot="1" x14ac:dyDescent="0.4">
      <c r="A68" s="476" t="s">
        <v>482</v>
      </c>
      <c r="B68" s="477"/>
      <c r="C68" s="434"/>
      <c r="D68" s="434"/>
      <c r="E68" s="434"/>
      <c r="F68" s="434"/>
      <c r="G68" s="482"/>
      <c r="H68" s="341"/>
    </row>
    <row r="69" spans="1:10" ht="61" customHeight="1" thickBot="1" x14ac:dyDescent="0.4">
      <c r="A69" s="472"/>
      <c r="B69" s="473"/>
      <c r="C69" s="473"/>
      <c r="D69" s="473"/>
      <c r="E69" s="473"/>
      <c r="F69" s="473"/>
      <c r="G69" s="474"/>
      <c r="H69" s="275" t="s">
        <v>466</v>
      </c>
    </row>
    <row r="70" spans="1:10" ht="15" thickBot="1" x14ac:dyDescent="0.4">
      <c r="C70" s="137"/>
      <c r="E70" s="137"/>
    </row>
    <row r="71" spans="1:10" ht="35.25" customHeight="1" thickBot="1" x14ac:dyDescent="0.4">
      <c r="A71" s="476" t="s">
        <v>320</v>
      </c>
      <c r="B71" s="477"/>
      <c r="C71" s="477"/>
      <c r="D71" s="477"/>
      <c r="E71" s="477"/>
      <c r="F71" s="477"/>
      <c r="G71" s="478"/>
      <c r="H71" s="275"/>
    </row>
    <row r="72" spans="1:10" ht="49.5" customHeight="1" thickBot="1" x14ac:dyDescent="0.4">
      <c r="A72" s="472"/>
      <c r="B72" s="473"/>
      <c r="C72" s="473"/>
      <c r="D72" s="473"/>
      <c r="E72" s="473"/>
      <c r="F72" s="473"/>
      <c r="G72" s="474"/>
      <c r="H72" s="275" t="s">
        <v>466</v>
      </c>
    </row>
    <row r="73" spans="1:10" x14ac:dyDescent="0.35">
      <c r="A73" s="213"/>
      <c r="B73" s="213"/>
      <c r="C73" s="213"/>
      <c r="D73" s="213"/>
      <c r="E73" s="213"/>
    </row>
    <row r="74" spans="1:10" x14ac:dyDescent="0.35">
      <c r="I74" s="223"/>
      <c r="J74" s="223"/>
    </row>
    <row r="75" spans="1:10" x14ac:dyDescent="0.35">
      <c r="C75" s="137"/>
      <c r="E75" s="137"/>
    </row>
    <row r="76" spans="1:10" x14ac:dyDescent="0.35">
      <c r="C76" s="137"/>
      <c r="E76" s="137"/>
      <c r="I76" s="223"/>
      <c r="J76" s="223"/>
    </row>
    <row r="80" spans="1:10" x14ac:dyDescent="0.35">
      <c r="G80" s="223"/>
      <c r="H80" s="223"/>
    </row>
    <row r="81" spans="7:8" x14ac:dyDescent="0.35">
      <c r="G81" s="223"/>
      <c r="H81" s="223"/>
    </row>
    <row r="82" spans="7:8" x14ac:dyDescent="0.35">
      <c r="G82" s="223"/>
      <c r="H82" s="223"/>
    </row>
  </sheetData>
  <mergeCells count="11">
    <mergeCell ref="E10:F10"/>
    <mergeCell ref="A71:G71"/>
    <mergeCell ref="A72:G72"/>
    <mergeCell ref="A68:G68"/>
    <mergeCell ref="E11:F11"/>
    <mergeCell ref="A69:G69"/>
    <mergeCell ref="A27:G27"/>
    <mergeCell ref="A58:F58"/>
    <mergeCell ref="A20:J20"/>
    <mergeCell ref="A13:F13"/>
    <mergeCell ref="A34:M34"/>
  </mergeCells>
  <pageMargins left="0.7" right="0.7" top="0.75" bottom="0.75" header="0.3" footer="0.3"/>
  <pageSetup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8" tint="0.749992370372631"/>
  </sheetPr>
  <dimension ref="A1:M61"/>
  <sheetViews>
    <sheetView zoomScaleNormal="100" zoomScalePageLayoutView="80" workbookViewId="0"/>
  </sheetViews>
  <sheetFormatPr defaultColWidth="9.1796875" defaultRowHeight="14.5" x14ac:dyDescent="0.35"/>
  <cols>
    <col min="1" max="1" width="11.81640625" style="138" customWidth="1"/>
    <col min="2" max="2" width="33.1796875" style="137" customWidth="1"/>
    <col min="3" max="3" width="15.453125" style="137" customWidth="1"/>
    <col min="4" max="4" width="19.1796875" style="137" bestFit="1" customWidth="1"/>
    <col min="5" max="5" width="15.81640625" style="138" customWidth="1"/>
    <col min="6" max="6" width="16.81640625" style="138" bestFit="1" customWidth="1"/>
    <col min="7" max="9" width="16.81640625" style="138" customWidth="1"/>
    <col min="10" max="10" width="21.26953125" style="138" customWidth="1"/>
    <col min="11" max="12" width="16.81640625" style="138" customWidth="1"/>
    <col min="13" max="13" width="52.36328125" style="137" customWidth="1"/>
    <col min="14" max="14" width="3.453125" style="137" customWidth="1"/>
    <col min="15" max="16384" width="9.1796875" style="137"/>
  </cols>
  <sheetData>
    <row r="1" spans="1:13" x14ac:dyDescent="0.35">
      <c r="A1" s="58" t="str">
        <f>'1. Utility Info'!A1</f>
        <v>Minnesota Public Utilities Commission: Docket No. E999/PR-26-12</v>
      </c>
      <c r="B1" s="160"/>
      <c r="C1" s="160"/>
      <c r="D1" s="160"/>
      <c r="E1" s="159"/>
      <c r="F1" s="159"/>
      <c r="G1" s="159"/>
      <c r="H1" s="159"/>
      <c r="I1" s="159"/>
      <c r="J1" s="159"/>
      <c r="K1" s="159"/>
      <c r="L1" s="159"/>
      <c r="M1" s="158" t="s">
        <v>382</v>
      </c>
    </row>
    <row r="2" spans="1:13" x14ac:dyDescent="0.35">
      <c r="A2" s="59" t="str">
        <f>'1. Utility Info'!A2</f>
        <v>Minnesota Department of Commerce: Docket No. E999/PR-02-1240</v>
      </c>
      <c r="B2" s="156"/>
      <c r="C2" s="156"/>
      <c r="D2" s="156"/>
      <c r="E2" s="157"/>
      <c r="F2" s="155" t="s">
        <v>12</v>
      </c>
      <c r="G2" s="155"/>
      <c r="H2" s="155"/>
      <c r="I2" s="155"/>
      <c r="J2" s="155"/>
      <c r="K2" s="155"/>
      <c r="L2" s="155"/>
      <c r="M2" s="154" t="str">
        <f>'1. Utility Info'!$D$2</f>
        <v>January 1, 2025 - December 31, 2025</v>
      </c>
    </row>
    <row r="3" spans="1:13" ht="19" thickBot="1" x14ac:dyDescent="0.5">
      <c r="A3" s="497" t="s">
        <v>527</v>
      </c>
      <c r="B3" s="480"/>
      <c r="C3" s="480"/>
      <c r="D3" s="480"/>
      <c r="E3" s="480"/>
      <c r="F3" s="480"/>
      <c r="G3" s="480"/>
      <c r="H3" s="480"/>
      <c r="I3" s="480"/>
      <c r="J3" s="480"/>
      <c r="K3" s="480"/>
      <c r="L3" s="480"/>
      <c r="M3" s="481"/>
    </row>
    <row r="4" spans="1:13" ht="15" thickBot="1" x14ac:dyDescent="0.4">
      <c r="A4" s="242"/>
      <c r="B4" s="242"/>
      <c r="C4" s="242"/>
      <c r="D4" s="242"/>
      <c r="E4" s="242"/>
      <c r="F4" s="243"/>
      <c r="G4" s="243"/>
      <c r="H4" s="243"/>
      <c r="I4" s="243"/>
      <c r="J4" s="243"/>
      <c r="K4" s="243"/>
      <c r="L4" s="243"/>
      <c r="M4" s="243"/>
    </row>
    <row r="5" spans="1:13" ht="15" customHeight="1" x14ac:dyDescent="0.35">
      <c r="A5" s="498" t="s">
        <v>321</v>
      </c>
      <c r="B5" s="499"/>
      <c r="C5" s="499"/>
      <c r="D5" s="500"/>
      <c r="E5" s="240"/>
      <c r="F5" s="137"/>
      <c r="G5" s="137"/>
      <c r="H5" s="137"/>
      <c r="I5" s="512" t="s">
        <v>322</v>
      </c>
      <c r="J5" s="512" t="s">
        <v>322</v>
      </c>
      <c r="K5" s="504" t="s">
        <v>323</v>
      </c>
      <c r="L5" s="505"/>
    </row>
    <row r="6" spans="1:13" ht="15.75" customHeight="1" thickBot="1" x14ac:dyDescent="0.4">
      <c r="A6" s="501" t="s">
        <v>324</v>
      </c>
      <c r="B6" s="502"/>
      <c r="C6" s="502"/>
      <c r="D6" s="503"/>
      <c r="E6" s="241"/>
      <c r="F6" s="137"/>
      <c r="G6" s="137"/>
      <c r="H6" s="137"/>
      <c r="I6" s="513"/>
      <c r="J6" s="513"/>
      <c r="K6" s="506"/>
      <c r="L6" s="507"/>
    </row>
    <row r="7" spans="1:13" s="172" customFormat="1" ht="15" thickBot="1" x14ac:dyDescent="0.4">
      <c r="A7" s="244"/>
      <c r="B7" s="244"/>
      <c r="C7" s="244"/>
      <c r="D7" s="244"/>
      <c r="E7" s="244"/>
      <c r="F7" s="245"/>
      <c r="G7" s="245"/>
      <c r="H7" s="245"/>
      <c r="I7" s="514"/>
      <c r="J7" s="514"/>
      <c r="K7" s="508"/>
      <c r="L7" s="509"/>
      <c r="M7" s="245"/>
    </row>
    <row r="8" spans="1:13" s="172" customFormat="1" ht="15" thickBot="1" x14ac:dyDescent="0.4">
      <c r="A8" s="176"/>
      <c r="B8" s="175" t="s">
        <v>525</v>
      </c>
      <c r="C8" s="175"/>
      <c r="D8" s="175"/>
      <c r="E8" s="174">
        <f>SUM($E$10:$E$61)</f>
        <v>0</v>
      </c>
      <c r="F8" s="173">
        <f>SUM($F$10:$F$61)</f>
        <v>0</v>
      </c>
      <c r="G8" s="173">
        <f>SUM($G$10:$G$61)</f>
        <v>0</v>
      </c>
      <c r="H8" s="263">
        <f>SUM($H$10:$H$61)</f>
        <v>0</v>
      </c>
      <c r="I8" s="263">
        <f>SUM($I$10:$I$61)</f>
        <v>0</v>
      </c>
      <c r="J8" s="173">
        <f>SUM($J$10:$J$61)</f>
        <v>0</v>
      </c>
      <c r="K8" s="510" t="s">
        <v>325</v>
      </c>
      <c r="L8" s="265">
        <f>SUM($L$10:$L$61)</f>
        <v>0</v>
      </c>
      <c r="M8" s="264" t="s">
        <v>326</v>
      </c>
    </row>
    <row r="9" spans="1:13" ht="98" customHeight="1" thickBot="1" x14ac:dyDescent="0.4">
      <c r="A9" s="420" t="s">
        <v>327</v>
      </c>
      <c r="B9" s="171" t="s">
        <v>328</v>
      </c>
      <c r="C9" s="171" t="s">
        <v>329</v>
      </c>
      <c r="D9" s="171" t="s">
        <v>330</v>
      </c>
      <c r="E9" s="170" t="s">
        <v>331</v>
      </c>
      <c r="F9" s="212" t="s">
        <v>332</v>
      </c>
      <c r="G9" s="170" t="s">
        <v>333</v>
      </c>
      <c r="H9" s="170" t="s">
        <v>334</v>
      </c>
      <c r="I9" s="284" t="s">
        <v>335</v>
      </c>
      <c r="J9" s="331" t="s">
        <v>526</v>
      </c>
      <c r="K9" s="511"/>
      <c r="L9" s="249" t="s">
        <v>336</v>
      </c>
      <c r="M9" s="264" t="s">
        <v>337</v>
      </c>
    </row>
    <row r="10" spans="1:13" x14ac:dyDescent="0.35">
      <c r="A10" s="169"/>
      <c r="B10" s="168"/>
      <c r="C10" s="168"/>
      <c r="D10" s="168"/>
      <c r="E10" s="167"/>
      <c r="F10" s="166"/>
      <c r="G10" s="166"/>
      <c r="H10" s="166"/>
      <c r="I10" s="166"/>
      <c r="J10" s="166"/>
      <c r="K10" s="166"/>
      <c r="L10" s="403">
        <f>IF(K10="No",SUM(E10:H10), )</f>
        <v>0</v>
      </c>
      <c r="M10" s="165"/>
    </row>
    <row r="11" spans="1:13" x14ac:dyDescent="0.35">
      <c r="A11" s="163"/>
      <c r="B11" s="162"/>
      <c r="C11" s="162"/>
      <c r="D11" s="162"/>
      <c r="E11" s="164"/>
      <c r="F11" s="140"/>
      <c r="G11" s="140"/>
      <c r="H11" s="140"/>
      <c r="I11" s="140"/>
      <c r="J11" s="140"/>
      <c r="K11" s="140"/>
      <c r="L11" s="403">
        <f t="shared" ref="L11:L27" si="0">IF(K11="No",SUM(E11:H11), )</f>
        <v>0</v>
      </c>
      <c r="M11" s="161"/>
    </row>
    <row r="12" spans="1:13" x14ac:dyDescent="0.35">
      <c r="A12" s="163"/>
      <c r="B12" s="162"/>
      <c r="C12" s="162"/>
      <c r="D12" s="162"/>
      <c r="E12" s="164"/>
      <c r="F12" s="140"/>
      <c r="G12" s="140"/>
      <c r="H12" s="140"/>
      <c r="I12" s="140"/>
      <c r="J12" s="140"/>
      <c r="K12" s="140"/>
      <c r="L12" s="403">
        <f t="shared" si="0"/>
        <v>0</v>
      </c>
      <c r="M12" s="161"/>
    </row>
    <row r="13" spans="1:13" x14ac:dyDescent="0.35">
      <c r="A13" s="163"/>
      <c r="B13" s="162"/>
      <c r="C13" s="162"/>
      <c r="D13" s="162"/>
      <c r="E13" s="164"/>
      <c r="F13" s="140"/>
      <c r="G13" s="140"/>
      <c r="H13" s="140"/>
      <c r="I13" s="140"/>
      <c r="J13" s="140"/>
      <c r="K13" s="140"/>
      <c r="L13" s="403">
        <f t="shared" si="0"/>
        <v>0</v>
      </c>
      <c r="M13" s="161"/>
    </row>
    <row r="14" spans="1:13" x14ac:dyDescent="0.35">
      <c r="A14" s="163"/>
      <c r="B14" s="162"/>
      <c r="C14" s="162"/>
      <c r="D14" s="162"/>
      <c r="E14" s="164"/>
      <c r="F14" s="140"/>
      <c r="G14" s="140"/>
      <c r="H14" s="140"/>
      <c r="I14" s="140"/>
      <c r="J14" s="140"/>
      <c r="K14" s="140"/>
      <c r="L14" s="403">
        <f t="shared" si="0"/>
        <v>0</v>
      </c>
      <c r="M14" s="161"/>
    </row>
    <row r="15" spans="1:13" x14ac:dyDescent="0.35">
      <c r="A15" s="163"/>
      <c r="B15" s="162"/>
      <c r="C15" s="162"/>
      <c r="D15" s="162"/>
      <c r="E15" s="164"/>
      <c r="F15" s="140"/>
      <c r="G15" s="140"/>
      <c r="H15" s="140"/>
      <c r="I15" s="140"/>
      <c r="J15" s="140"/>
      <c r="K15" s="140"/>
      <c r="L15" s="403">
        <f t="shared" si="0"/>
        <v>0</v>
      </c>
      <c r="M15" s="161"/>
    </row>
    <row r="16" spans="1:13" x14ac:dyDescent="0.35">
      <c r="A16" s="163"/>
      <c r="B16" s="162"/>
      <c r="C16" s="162"/>
      <c r="D16" s="162"/>
      <c r="E16" s="164"/>
      <c r="F16" s="140"/>
      <c r="G16" s="140"/>
      <c r="H16" s="140"/>
      <c r="I16" s="140"/>
      <c r="J16" s="140"/>
      <c r="K16" s="140"/>
      <c r="L16" s="403">
        <f t="shared" si="0"/>
        <v>0</v>
      </c>
      <c r="M16" s="161"/>
    </row>
    <row r="17" spans="1:13" x14ac:dyDescent="0.35">
      <c r="A17" s="163"/>
      <c r="B17" s="162"/>
      <c r="C17" s="162"/>
      <c r="D17" s="162"/>
      <c r="E17" s="164"/>
      <c r="F17" s="140"/>
      <c r="G17" s="140"/>
      <c r="H17" s="140"/>
      <c r="I17" s="140"/>
      <c r="J17" s="140"/>
      <c r="K17" s="140"/>
      <c r="L17" s="403">
        <f t="shared" si="0"/>
        <v>0</v>
      </c>
      <c r="M17" s="161"/>
    </row>
    <row r="18" spans="1:13" x14ac:dyDescent="0.35">
      <c r="A18" s="163"/>
      <c r="B18" s="162"/>
      <c r="C18" s="162"/>
      <c r="D18" s="162"/>
      <c r="E18" s="164"/>
      <c r="F18" s="140"/>
      <c r="G18" s="140"/>
      <c r="H18" s="140"/>
      <c r="I18" s="140"/>
      <c r="J18" s="140"/>
      <c r="K18" s="140"/>
      <c r="L18" s="403">
        <f t="shared" si="0"/>
        <v>0</v>
      </c>
      <c r="M18" s="161"/>
    </row>
    <row r="19" spans="1:13" x14ac:dyDescent="0.35">
      <c r="A19" s="163"/>
      <c r="B19" s="162"/>
      <c r="C19" s="162"/>
      <c r="D19" s="162"/>
      <c r="E19" s="164"/>
      <c r="F19" s="140"/>
      <c r="G19" s="140"/>
      <c r="H19" s="140"/>
      <c r="I19" s="140"/>
      <c r="J19" s="140"/>
      <c r="K19" s="140"/>
      <c r="L19" s="403">
        <f t="shared" si="0"/>
        <v>0</v>
      </c>
      <c r="M19" s="161"/>
    </row>
    <row r="20" spans="1:13" x14ac:dyDescent="0.35">
      <c r="A20" s="163"/>
      <c r="B20" s="162"/>
      <c r="C20" s="162"/>
      <c r="D20" s="162"/>
      <c r="E20" s="164"/>
      <c r="F20" s="140"/>
      <c r="G20" s="140"/>
      <c r="H20" s="140"/>
      <c r="I20" s="140"/>
      <c r="J20" s="140"/>
      <c r="K20" s="140"/>
      <c r="L20" s="403">
        <f t="shared" si="0"/>
        <v>0</v>
      </c>
      <c r="M20" s="161"/>
    </row>
    <row r="21" spans="1:13" x14ac:dyDescent="0.35">
      <c r="A21" s="163"/>
      <c r="B21" s="162"/>
      <c r="C21" s="162"/>
      <c r="D21" s="162"/>
      <c r="E21" s="164"/>
      <c r="F21" s="140"/>
      <c r="G21" s="140"/>
      <c r="H21" s="140"/>
      <c r="I21" s="140"/>
      <c r="J21" s="140"/>
      <c r="K21" s="140"/>
      <c r="L21" s="403">
        <f t="shared" si="0"/>
        <v>0</v>
      </c>
      <c r="M21" s="161"/>
    </row>
    <row r="22" spans="1:13" x14ac:dyDescent="0.35">
      <c r="A22" s="163"/>
      <c r="B22" s="162"/>
      <c r="C22" s="162"/>
      <c r="D22" s="162"/>
      <c r="E22" s="164"/>
      <c r="F22" s="140"/>
      <c r="G22" s="140"/>
      <c r="H22" s="140"/>
      <c r="I22" s="140"/>
      <c r="J22" s="140"/>
      <c r="K22" s="140"/>
      <c r="L22" s="403">
        <f t="shared" si="0"/>
        <v>0</v>
      </c>
      <c r="M22" s="161"/>
    </row>
    <row r="23" spans="1:13" x14ac:dyDescent="0.35">
      <c r="A23" s="163"/>
      <c r="B23" s="162"/>
      <c r="C23" s="162"/>
      <c r="D23" s="162"/>
      <c r="E23" s="164"/>
      <c r="F23" s="140"/>
      <c r="G23" s="140"/>
      <c r="H23" s="140"/>
      <c r="I23" s="140"/>
      <c r="J23" s="140"/>
      <c r="K23" s="140"/>
      <c r="L23" s="403">
        <f t="shared" si="0"/>
        <v>0</v>
      </c>
      <c r="M23" s="161"/>
    </row>
    <row r="24" spans="1:13" x14ac:dyDescent="0.35">
      <c r="A24" s="163"/>
      <c r="B24" s="162"/>
      <c r="C24" s="162"/>
      <c r="D24" s="162"/>
      <c r="E24" s="164"/>
      <c r="F24" s="140"/>
      <c r="G24" s="140"/>
      <c r="H24" s="140"/>
      <c r="I24" s="140"/>
      <c r="J24" s="140"/>
      <c r="K24" s="140"/>
      <c r="L24" s="403">
        <f t="shared" si="0"/>
        <v>0</v>
      </c>
      <c r="M24" s="161"/>
    </row>
    <row r="25" spans="1:13" x14ac:dyDescent="0.35">
      <c r="A25" s="163"/>
      <c r="B25" s="162"/>
      <c r="C25" s="162"/>
      <c r="D25" s="162"/>
      <c r="E25" s="164"/>
      <c r="F25" s="140"/>
      <c r="G25" s="140"/>
      <c r="H25" s="140"/>
      <c r="I25" s="140"/>
      <c r="J25" s="140"/>
      <c r="K25" s="140"/>
      <c r="L25" s="403">
        <f t="shared" si="0"/>
        <v>0</v>
      </c>
      <c r="M25" s="161"/>
    </row>
    <row r="26" spans="1:13" x14ac:dyDescent="0.35">
      <c r="A26" s="163"/>
      <c r="B26" s="162"/>
      <c r="C26" s="162"/>
      <c r="D26" s="162"/>
      <c r="E26" s="164"/>
      <c r="F26" s="140"/>
      <c r="G26" s="140"/>
      <c r="H26" s="140"/>
      <c r="I26" s="140"/>
      <c r="J26" s="140"/>
      <c r="K26" s="140"/>
      <c r="L26" s="403">
        <f t="shared" si="0"/>
        <v>0</v>
      </c>
      <c r="M26" s="161"/>
    </row>
    <row r="27" spans="1:13" x14ac:dyDescent="0.35">
      <c r="A27" s="163"/>
      <c r="B27" s="162"/>
      <c r="C27" s="162"/>
      <c r="D27" s="162"/>
      <c r="E27" s="164"/>
      <c r="F27" s="140"/>
      <c r="G27" s="140"/>
      <c r="H27" s="140"/>
      <c r="I27" s="140"/>
      <c r="J27" s="140"/>
      <c r="K27" s="140"/>
      <c r="L27" s="403">
        <f t="shared" si="0"/>
        <v>0</v>
      </c>
      <c r="M27" s="161"/>
    </row>
    <row r="28" spans="1:13" x14ac:dyDescent="0.35">
      <c r="A28" s="163"/>
      <c r="B28" s="162"/>
      <c r="C28" s="162"/>
      <c r="D28" s="162"/>
      <c r="E28" s="164"/>
      <c r="F28" s="140"/>
      <c r="G28" s="140"/>
      <c r="H28" s="140"/>
      <c r="I28" s="140"/>
      <c r="J28" s="140"/>
      <c r="K28" s="140"/>
      <c r="L28" s="403">
        <f>IF(K28="No",SUM(E28:H28), )</f>
        <v>0</v>
      </c>
      <c r="M28" s="161"/>
    </row>
    <row r="29" spans="1:13" x14ac:dyDescent="0.35">
      <c r="A29" s="163"/>
      <c r="B29" s="162"/>
      <c r="C29" s="162"/>
      <c r="D29" s="162"/>
      <c r="E29" s="140"/>
      <c r="F29" s="140"/>
      <c r="G29" s="140"/>
      <c r="H29" s="140"/>
      <c r="I29" s="140"/>
      <c r="J29" s="140"/>
      <c r="K29" s="140"/>
      <c r="L29" s="403">
        <f t="shared" ref="L29:L61" si="1">IF(K29="No",SUM(E29:H29), )</f>
        <v>0</v>
      </c>
      <c r="M29" s="161"/>
    </row>
    <row r="30" spans="1:13" x14ac:dyDescent="0.35">
      <c r="A30" s="163"/>
      <c r="B30" s="162"/>
      <c r="C30" s="162"/>
      <c r="D30" s="162"/>
      <c r="E30" s="140"/>
      <c r="F30" s="140"/>
      <c r="G30" s="140"/>
      <c r="H30" s="140"/>
      <c r="I30" s="140"/>
      <c r="J30" s="140"/>
      <c r="K30" s="140"/>
      <c r="L30" s="403">
        <f t="shared" si="1"/>
        <v>0</v>
      </c>
      <c r="M30" s="161"/>
    </row>
    <row r="31" spans="1:13" x14ac:dyDescent="0.35">
      <c r="A31" s="163"/>
      <c r="B31" s="162"/>
      <c r="C31" s="162"/>
      <c r="D31" s="162"/>
      <c r="E31" s="140"/>
      <c r="F31" s="140"/>
      <c r="G31" s="140"/>
      <c r="H31" s="140"/>
      <c r="I31" s="140"/>
      <c r="J31" s="140"/>
      <c r="K31" s="140"/>
      <c r="L31" s="403">
        <f t="shared" si="1"/>
        <v>0</v>
      </c>
      <c r="M31" s="161"/>
    </row>
    <row r="32" spans="1:13" x14ac:dyDescent="0.35">
      <c r="A32" s="163"/>
      <c r="B32" s="162"/>
      <c r="C32" s="162"/>
      <c r="D32" s="162"/>
      <c r="E32" s="140"/>
      <c r="F32" s="140"/>
      <c r="G32" s="140"/>
      <c r="H32" s="140"/>
      <c r="I32" s="140"/>
      <c r="J32" s="140"/>
      <c r="K32" s="140"/>
      <c r="L32" s="403">
        <f t="shared" si="1"/>
        <v>0</v>
      </c>
      <c r="M32" s="161"/>
    </row>
    <row r="33" spans="1:13" x14ac:dyDescent="0.35">
      <c r="A33" s="163"/>
      <c r="B33" s="162"/>
      <c r="C33" s="162"/>
      <c r="D33" s="162"/>
      <c r="E33" s="140"/>
      <c r="G33" s="140"/>
      <c r="H33" s="140"/>
      <c r="I33" s="140"/>
      <c r="J33" s="140"/>
      <c r="K33" s="140"/>
      <c r="L33" s="403">
        <f t="shared" si="1"/>
        <v>0</v>
      </c>
      <c r="M33" s="161"/>
    </row>
    <row r="34" spans="1:13" x14ac:dyDescent="0.35">
      <c r="A34" s="163"/>
      <c r="B34" s="162"/>
      <c r="C34" s="162"/>
      <c r="D34" s="162"/>
      <c r="E34" s="140"/>
      <c r="F34" s="140"/>
      <c r="G34" s="140"/>
      <c r="H34" s="140"/>
      <c r="I34" s="140"/>
      <c r="J34" s="140"/>
      <c r="K34" s="140"/>
      <c r="L34" s="403">
        <f t="shared" si="1"/>
        <v>0</v>
      </c>
      <c r="M34" s="161"/>
    </row>
    <row r="35" spans="1:13" x14ac:dyDescent="0.35">
      <c r="A35" s="163"/>
      <c r="B35" s="162"/>
      <c r="C35" s="162"/>
      <c r="D35" s="162"/>
      <c r="E35" s="140"/>
      <c r="F35" s="140"/>
      <c r="G35" s="140"/>
      <c r="H35" s="140"/>
      <c r="I35" s="140"/>
      <c r="J35" s="140"/>
      <c r="K35" s="140"/>
      <c r="L35" s="403">
        <f t="shared" si="1"/>
        <v>0</v>
      </c>
      <c r="M35" s="161"/>
    </row>
    <row r="36" spans="1:13" x14ac:dyDescent="0.35">
      <c r="A36" s="163"/>
      <c r="B36" s="162"/>
      <c r="C36" s="162"/>
      <c r="D36" s="162"/>
      <c r="E36" s="140"/>
      <c r="F36" s="140"/>
      <c r="G36" s="140"/>
      <c r="H36" s="140"/>
      <c r="I36" s="140"/>
      <c r="J36" s="140"/>
      <c r="K36" s="140"/>
      <c r="L36" s="403">
        <f t="shared" si="1"/>
        <v>0</v>
      </c>
      <c r="M36" s="161"/>
    </row>
    <row r="37" spans="1:13" x14ac:dyDescent="0.35">
      <c r="A37" s="163"/>
      <c r="B37" s="162"/>
      <c r="C37" s="162"/>
      <c r="D37" s="162"/>
      <c r="E37" s="140"/>
      <c r="F37" s="140"/>
      <c r="G37" s="140"/>
      <c r="H37" s="140"/>
      <c r="I37" s="140"/>
      <c r="J37" s="140"/>
      <c r="K37" s="140"/>
      <c r="L37" s="403">
        <f t="shared" si="1"/>
        <v>0</v>
      </c>
      <c r="M37" s="161"/>
    </row>
    <row r="38" spans="1:13" x14ac:dyDescent="0.35">
      <c r="A38" s="163"/>
      <c r="B38" s="162"/>
      <c r="C38" s="162"/>
      <c r="D38" s="162"/>
      <c r="E38" s="140"/>
      <c r="F38" s="140"/>
      <c r="G38" s="140"/>
      <c r="H38" s="140"/>
      <c r="I38" s="140"/>
      <c r="J38" s="140"/>
      <c r="K38" s="140"/>
      <c r="L38" s="403">
        <f t="shared" si="1"/>
        <v>0</v>
      </c>
      <c r="M38" s="161"/>
    </row>
    <row r="39" spans="1:13" x14ac:dyDescent="0.35">
      <c r="A39" s="163"/>
      <c r="B39" s="162"/>
      <c r="C39" s="162"/>
      <c r="D39" s="162"/>
      <c r="E39" s="140"/>
      <c r="F39" s="140"/>
      <c r="G39" s="140"/>
      <c r="H39" s="140"/>
      <c r="I39" s="140"/>
      <c r="J39" s="140"/>
      <c r="K39" s="140"/>
      <c r="L39" s="403">
        <f t="shared" si="1"/>
        <v>0</v>
      </c>
      <c r="M39" s="161"/>
    </row>
    <row r="40" spans="1:13" x14ac:dyDescent="0.35">
      <c r="A40" s="163"/>
      <c r="B40" s="162"/>
      <c r="C40" s="162"/>
      <c r="D40" s="162"/>
      <c r="E40" s="140"/>
      <c r="F40" s="140"/>
      <c r="G40" s="140"/>
      <c r="H40" s="140"/>
      <c r="I40" s="140"/>
      <c r="J40" s="140"/>
      <c r="K40" s="140"/>
      <c r="L40" s="403">
        <f t="shared" si="1"/>
        <v>0</v>
      </c>
      <c r="M40" s="161"/>
    </row>
    <row r="41" spans="1:13" x14ac:dyDescent="0.35">
      <c r="A41" s="163"/>
      <c r="B41" s="162"/>
      <c r="C41" s="162"/>
      <c r="D41" s="162"/>
      <c r="E41" s="140"/>
      <c r="F41" s="140"/>
      <c r="G41" s="140"/>
      <c r="H41" s="140"/>
      <c r="I41" s="140"/>
      <c r="J41" s="140"/>
      <c r="K41" s="140"/>
      <c r="L41" s="403">
        <f t="shared" si="1"/>
        <v>0</v>
      </c>
      <c r="M41" s="161"/>
    </row>
    <row r="42" spans="1:13" x14ac:dyDescent="0.35">
      <c r="A42" s="163"/>
      <c r="B42" s="162"/>
      <c r="C42" s="162"/>
      <c r="D42" s="162"/>
      <c r="E42" s="140"/>
      <c r="F42" s="140"/>
      <c r="G42" s="140"/>
      <c r="H42" s="140"/>
      <c r="I42" s="140"/>
      <c r="J42" s="140"/>
      <c r="K42" s="140"/>
      <c r="L42" s="403">
        <f t="shared" si="1"/>
        <v>0</v>
      </c>
      <c r="M42" s="161"/>
    </row>
    <row r="43" spans="1:13" x14ac:dyDescent="0.35">
      <c r="A43" s="163"/>
      <c r="B43" s="162"/>
      <c r="C43" s="162"/>
      <c r="D43" s="162"/>
      <c r="E43" s="140"/>
      <c r="F43" s="140"/>
      <c r="G43" s="140"/>
      <c r="H43" s="140"/>
      <c r="I43" s="140"/>
      <c r="J43" s="140"/>
      <c r="K43" s="140"/>
      <c r="L43" s="403">
        <f t="shared" si="1"/>
        <v>0</v>
      </c>
      <c r="M43" s="161"/>
    </row>
    <row r="44" spans="1:13" x14ac:dyDescent="0.35">
      <c r="A44" s="163"/>
      <c r="B44" s="162"/>
      <c r="C44" s="162"/>
      <c r="D44" s="162"/>
      <c r="E44" s="140"/>
      <c r="F44" s="140"/>
      <c r="G44" s="140"/>
      <c r="H44" s="140"/>
      <c r="I44" s="140"/>
      <c r="J44" s="140"/>
      <c r="K44" s="140"/>
      <c r="L44" s="403">
        <f t="shared" si="1"/>
        <v>0</v>
      </c>
      <c r="M44" s="161"/>
    </row>
    <row r="45" spans="1:13" x14ac:dyDescent="0.35">
      <c r="A45" s="163"/>
      <c r="B45" s="162"/>
      <c r="C45" s="162"/>
      <c r="D45" s="162"/>
      <c r="E45" s="140"/>
      <c r="F45" s="140"/>
      <c r="G45" s="140"/>
      <c r="H45" s="140"/>
      <c r="I45" s="140"/>
      <c r="J45" s="140"/>
      <c r="K45" s="140"/>
      <c r="L45" s="403">
        <f t="shared" si="1"/>
        <v>0</v>
      </c>
      <c r="M45" s="161"/>
    </row>
    <row r="46" spans="1:13" x14ac:dyDescent="0.35">
      <c r="A46" s="163"/>
      <c r="B46" s="162"/>
      <c r="C46" s="162"/>
      <c r="D46" s="162"/>
      <c r="E46" s="140"/>
      <c r="F46" s="140"/>
      <c r="G46" s="140"/>
      <c r="H46" s="140"/>
      <c r="I46" s="140"/>
      <c r="J46" s="140"/>
      <c r="K46" s="140"/>
      <c r="L46" s="403">
        <f t="shared" si="1"/>
        <v>0</v>
      </c>
      <c r="M46" s="161"/>
    </row>
    <row r="47" spans="1:13" x14ac:dyDescent="0.35">
      <c r="A47" s="163"/>
      <c r="B47" s="162"/>
      <c r="C47" s="162"/>
      <c r="D47" s="162"/>
      <c r="E47" s="140"/>
      <c r="F47" s="140"/>
      <c r="G47" s="140"/>
      <c r="H47" s="140"/>
      <c r="I47" s="140"/>
      <c r="J47" s="140"/>
      <c r="K47" s="140"/>
      <c r="L47" s="403">
        <f t="shared" si="1"/>
        <v>0</v>
      </c>
      <c r="M47" s="161"/>
    </row>
    <row r="48" spans="1:13" x14ac:dyDescent="0.35">
      <c r="A48" s="163"/>
      <c r="B48" s="162"/>
      <c r="C48" s="162"/>
      <c r="D48" s="162"/>
      <c r="E48" s="140"/>
      <c r="F48" s="140"/>
      <c r="G48" s="140"/>
      <c r="H48" s="140"/>
      <c r="I48" s="140"/>
      <c r="J48" s="140"/>
      <c r="K48" s="140"/>
      <c r="L48" s="403">
        <f t="shared" si="1"/>
        <v>0</v>
      </c>
      <c r="M48" s="161"/>
    </row>
    <row r="49" spans="1:13" x14ac:dyDescent="0.35">
      <c r="A49" s="163"/>
      <c r="B49" s="162"/>
      <c r="C49" s="162"/>
      <c r="D49" s="162"/>
      <c r="E49" s="140"/>
      <c r="F49" s="140"/>
      <c r="G49" s="140"/>
      <c r="H49" s="140"/>
      <c r="I49" s="140"/>
      <c r="J49" s="140"/>
      <c r="K49" s="140"/>
      <c r="L49" s="403">
        <f t="shared" si="1"/>
        <v>0</v>
      </c>
      <c r="M49" s="161"/>
    </row>
    <row r="50" spans="1:13" x14ac:dyDescent="0.35">
      <c r="A50" s="163"/>
      <c r="B50" s="162"/>
      <c r="C50" s="162"/>
      <c r="D50" s="162"/>
      <c r="E50" s="140"/>
      <c r="F50" s="140"/>
      <c r="G50" s="140"/>
      <c r="H50" s="140"/>
      <c r="I50" s="140"/>
      <c r="J50" s="140"/>
      <c r="K50" s="140"/>
      <c r="L50" s="403">
        <f t="shared" si="1"/>
        <v>0</v>
      </c>
      <c r="M50" s="161"/>
    </row>
    <row r="51" spans="1:13" x14ac:dyDescent="0.35">
      <c r="A51" s="163"/>
      <c r="B51" s="162"/>
      <c r="C51" s="162"/>
      <c r="D51" s="162"/>
      <c r="E51" s="140"/>
      <c r="F51" s="140"/>
      <c r="G51" s="140"/>
      <c r="H51" s="140"/>
      <c r="I51" s="140"/>
      <c r="J51" s="140"/>
      <c r="K51" s="140"/>
      <c r="L51" s="403">
        <f t="shared" si="1"/>
        <v>0</v>
      </c>
      <c r="M51" s="161"/>
    </row>
    <row r="52" spans="1:13" x14ac:dyDescent="0.35">
      <c r="A52" s="163"/>
      <c r="B52" s="162"/>
      <c r="C52" s="162"/>
      <c r="D52" s="162"/>
      <c r="E52" s="140"/>
      <c r="F52" s="140"/>
      <c r="G52" s="140"/>
      <c r="H52" s="140"/>
      <c r="I52" s="140"/>
      <c r="J52" s="140"/>
      <c r="K52" s="140"/>
      <c r="L52" s="403">
        <f t="shared" si="1"/>
        <v>0</v>
      </c>
      <c r="M52" s="161"/>
    </row>
    <row r="53" spans="1:13" x14ac:dyDescent="0.35">
      <c r="A53" s="163"/>
      <c r="B53" s="162"/>
      <c r="C53" s="162"/>
      <c r="D53" s="162"/>
      <c r="E53" s="140"/>
      <c r="F53" s="140"/>
      <c r="G53" s="140"/>
      <c r="H53" s="140"/>
      <c r="I53" s="140"/>
      <c r="J53" s="140"/>
      <c r="K53" s="140"/>
      <c r="L53" s="403">
        <f t="shared" si="1"/>
        <v>0</v>
      </c>
      <c r="M53" s="161"/>
    </row>
    <row r="54" spans="1:13" x14ac:dyDescent="0.35">
      <c r="A54" s="163"/>
      <c r="B54" s="162"/>
      <c r="C54" s="162"/>
      <c r="D54" s="162"/>
      <c r="E54" s="140"/>
      <c r="F54" s="140"/>
      <c r="G54" s="140"/>
      <c r="H54" s="140"/>
      <c r="I54" s="140"/>
      <c r="J54" s="140"/>
      <c r="K54" s="140"/>
      <c r="L54" s="403">
        <f>IF(K54="No",SUM(E54:H54), )</f>
        <v>0</v>
      </c>
      <c r="M54" s="161"/>
    </row>
    <row r="55" spans="1:13" x14ac:dyDescent="0.35">
      <c r="A55" s="163"/>
      <c r="B55" s="162"/>
      <c r="C55" s="162"/>
      <c r="D55" s="162"/>
      <c r="E55" s="140"/>
      <c r="F55" s="140"/>
      <c r="G55" s="140"/>
      <c r="H55" s="140"/>
      <c r="I55" s="140"/>
      <c r="J55" s="140"/>
      <c r="K55" s="140"/>
      <c r="L55" s="403">
        <f t="shared" si="1"/>
        <v>0</v>
      </c>
      <c r="M55" s="161"/>
    </row>
    <row r="56" spans="1:13" x14ac:dyDescent="0.35">
      <c r="A56" s="163"/>
      <c r="B56" s="162"/>
      <c r="C56" s="162"/>
      <c r="D56" s="162"/>
      <c r="E56" s="140"/>
      <c r="F56" s="140"/>
      <c r="G56" s="140"/>
      <c r="H56" s="140"/>
      <c r="I56" s="140"/>
      <c r="J56" s="140"/>
      <c r="K56" s="140"/>
      <c r="L56" s="403">
        <f t="shared" si="1"/>
        <v>0</v>
      </c>
      <c r="M56" s="161"/>
    </row>
    <row r="57" spans="1:13" x14ac:dyDescent="0.35">
      <c r="A57" s="163"/>
      <c r="B57" s="162"/>
      <c r="C57" s="162"/>
      <c r="D57" s="162"/>
      <c r="E57" s="140"/>
      <c r="F57" s="140"/>
      <c r="G57" s="140"/>
      <c r="H57" s="140"/>
      <c r="I57" s="140"/>
      <c r="J57" s="140"/>
      <c r="K57" s="140"/>
      <c r="L57" s="403">
        <f t="shared" si="1"/>
        <v>0</v>
      </c>
      <c r="M57" s="161"/>
    </row>
    <row r="58" spans="1:13" x14ac:dyDescent="0.35">
      <c r="A58" s="163"/>
      <c r="B58" s="162"/>
      <c r="C58" s="162"/>
      <c r="D58" s="162"/>
      <c r="E58" s="140"/>
      <c r="F58" s="140"/>
      <c r="G58" s="140"/>
      <c r="H58" s="140"/>
      <c r="I58" s="140"/>
      <c r="J58" s="140"/>
      <c r="K58" s="140"/>
      <c r="L58" s="403">
        <f t="shared" si="1"/>
        <v>0</v>
      </c>
      <c r="M58" s="161"/>
    </row>
    <row r="59" spans="1:13" x14ac:dyDescent="0.35">
      <c r="A59" s="163"/>
      <c r="B59" s="162"/>
      <c r="C59" s="162"/>
      <c r="D59" s="162"/>
      <c r="E59" s="140"/>
      <c r="F59" s="140"/>
      <c r="G59" s="140"/>
      <c r="H59" s="140"/>
      <c r="I59" s="140"/>
      <c r="J59" s="140"/>
      <c r="K59" s="140"/>
      <c r="L59" s="403">
        <f t="shared" si="1"/>
        <v>0</v>
      </c>
      <c r="M59" s="161"/>
    </row>
    <row r="60" spans="1:13" x14ac:dyDescent="0.35">
      <c r="A60" s="163"/>
      <c r="B60" s="162"/>
      <c r="C60" s="162"/>
      <c r="D60" s="162"/>
      <c r="E60" s="140"/>
      <c r="F60" s="140"/>
      <c r="G60" s="140"/>
      <c r="H60" s="140"/>
      <c r="I60" s="140"/>
      <c r="J60" s="140"/>
      <c r="K60" s="140"/>
      <c r="L60" s="403">
        <f t="shared" si="1"/>
        <v>0</v>
      </c>
      <c r="M60" s="161"/>
    </row>
    <row r="61" spans="1:13" x14ac:dyDescent="0.35">
      <c r="A61" s="163"/>
      <c r="B61" s="162"/>
      <c r="C61" s="162"/>
      <c r="D61" s="162"/>
      <c r="E61" s="140"/>
      <c r="F61" s="140"/>
      <c r="G61" s="140"/>
      <c r="H61" s="140"/>
      <c r="I61" s="140"/>
      <c r="J61" s="140"/>
      <c r="K61" s="140"/>
      <c r="L61" s="403">
        <f t="shared" si="1"/>
        <v>0</v>
      </c>
      <c r="M61" s="161"/>
    </row>
  </sheetData>
  <protectedRanges>
    <protectedRange sqref="A18:D61 E10:E61 G10:M61 F10:F32 F34:F61" name="Generation"/>
    <protectedRange sqref="A10:D17" name="Generation_1"/>
  </protectedRanges>
  <mergeCells count="7">
    <mergeCell ref="A3:M3"/>
    <mergeCell ref="A5:D5"/>
    <mergeCell ref="A6:D6"/>
    <mergeCell ref="K5:L7"/>
    <mergeCell ref="K8:K9"/>
    <mergeCell ref="I5:I7"/>
    <mergeCell ref="J5:J7"/>
  </mergeCells>
  <pageMargins left="0.75" right="0.75" top="1" bottom="1" header="0.5" footer="0.5"/>
  <pageSetup scale="45" fitToHeight="2" orientation="landscape" r:id="rId1"/>
  <headerFooter alignWithMargins="0">
    <oddHeader>&amp;CRenewable Energy Certificate Retirement Report for
RENEWABLE ENERGY STANDARDS and GREEN PRICING PROGRAMS</oddHeader>
    <oddFooter>&amp;LAttachment 7: RES and Green Pricing REC Retirements&amp;CPage &amp;P of &amp;N</oddFooter>
  </headerFooter>
  <colBreaks count="1" manualBreakCount="1">
    <brk id="13"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393692-E99B-4568-8C55-7FDD8BE83547}">
          <x14:formula1>
            <xm:f>'List Codes'!$A$3:$A$4</xm:f>
          </x14:formula1>
          <xm:sqref>K10:K61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8" tint="0.89999084444715716"/>
  </sheetPr>
  <dimension ref="A1:K92"/>
  <sheetViews>
    <sheetView zoomScaleNormal="100" zoomScaleSheetLayoutView="25" zoomScalePageLayoutView="70" workbookViewId="0"/>
  </sheetViews>
  <sheetFormatPr defaultColWidth="9.1796875" defaultRowHeight="14.5" x14ac:dyDescent="0.35"/>
  <cols>
    <col min="1" max="1" width="9.1796875" style="5"/>
    <col min="2" max="2" width="13.54296875" style="5" customWidth="1"/>
    <col min="3" max="3" width="15.81640625" style="5" customWidth="1"/>
    <col min="4" max="4" width="21.81640625" style="5" customWidth="1"/>
    <col min="5" max="6" width="20.81640625" style="5" customWidth="1"/>
    <col min="7" max="7" width="18.453125" style="5" customWidth="1"/>
    <col min="8" max="8" width="20.81640625" style="5" customWidth="1"/>
    <col min="9" max="9" width="10.81640625" style="5" customWidth="1"/>
    <col min="10" max="16384" width="9.1796875" style="5"/>
  </cols>
  <sheetData>
    <row r="1" spans="1:9" x14ac:dyDescent="0.35">
      <c r="A1" s="99" t="str">
        <f>'1. Utility Info'!$A$1</f>
        <v>Minnesota Public Utilities Commission: Docket No. E999/PR-26-12</v>
      </c>
      <c r="B1" s="100"/>
      <c r="C1" s="100"/>
      <c r="D1" s="101"/>
      <c r="E1" s="101"/>
      <c r="F1" s="100"/>
      <c r="G1" s="102" t="s">
        <v>392</v>
      </c>
      <c r="H1" s="62"/>
      <c r="I1" s="62"/>
    </row>
    <row r="2" spans="1:9" x14ac:dyDescent="0.35">
      <c r="A2" s="103" t="str">
        <f>'1. Utility Info'!$A$2</f>
        <v>Minnesota Department of Commerce: Docket No. E999/PR-02-1240</v>
      </c>
      <c r="B2" s="62"/>
      <c r="C2" s="62"/>
      <c r="D2" s="104"/>
      <c r="E2" s="105" t="s">
        <v>12</v>
      </c>
      <c r="F2" s="13"/>
      <c r="G2" s="106" t="str">
        <f>'1. Utility Info'!$D$2</f>
        <v>January 1, 2025 - December 31, 2025</v>
      </c>
      <c r="H2" s="62"/>
      <c r="I2" s="62"/>
    </row>
    <row r="3" spans="1:9" ht="18.5" x14ac:dyDescent="0.45">
      <c r="A3" s="532" t="s">
        <v>339</v>
      </c>
      <c r="B3" s="533"/>
      <c r="C3" s="533"/>
      <c r="D3" s="533"/>
      <c r="E3" s="533"/>
      <c r="F3" s="533"/>
      <c r="G3" s="534"/>
    </row>
    <row r="4" spans="1:9" ht="15" thickBot="1" x14ac:dyDescent="0.4">
      <c r="A4" s="535" t="s">
        <v>340</v>
      </c>
      <c r="B4" s="536"/>
      <c r="C4" s="536"/>
      <c r="D4" s="536"/>
      <c r="E4" s="536"/>
      <c r="F4" s="536"/>
      <c r="G4" s="537"/>
    </row>
    <row r="5" spans="1:9" x14ac:dyDescent="0.35">
      <c r="C5" s="61"/>
      <c r="D5" s="61"/>
    </row>
    <row r="6" spans="1:9" ht="58.5" thickBot="1" x14ac:dyDescent="0.4">
      <c r="A6" s="181" t="s">
        <v>471</v>
      </c>
    </row>
    <row r="7" spans="1:9" s="107" customFormat="1" ht="15" thickBot="1" x14ac:dyDescent="0.4">
      <c r="A7" s="131" t="s">
        <v>341</v>
      </c>
      <c r="B7" s="107" t="s">
        <v>342</v>
      </c>
      <c r="G7" s="239"/>
    </row>
    <row r="8" spans="1:9" x14ac:dyDescent="0.35">
      <c r="A8" s="130"/>
      <c r="B8" s="5" t="s">
        <v>343</v>
      </c>
    </row>
    <row r="9" spans="1:9" x14ac:dyDescent="0.35">
      <c r="A9" s="130"/>
    </row>
    <row r="10" spans="1:9" s="107" customFormat="1" ht="15" thickBot="1" x14ac:dyDescent="0.4">
      <c r="A10" s="131" t="s">
        <v>344</v>
      </c>
      <c r="B10" s="466" t="s">
        <v>472</v>
      </c>
      <c r="C10" s="466"/>
      <c r="D10" s="466"/>
      <c r="E10" s="466"/>
      <c r="F10" s="466"/>
      <c r="G10" s="466"/>
    </row>
    <row r="11" spans="1:9" ht="44" thickBot="1" x14ac:dyDescent="0.4">
      <c r="A11" s="130"/>
      <c r="B11" s="126" t="s">
        <v>278</v>
      </c>
      <c r="C11" s="125" t="s">
        <v>345</v>
      </c>
      <c r="D11" s="287" t="s">
        <v>473</v>
      </c>
      <c r="E11" s="287" t="s">
        <v>474</v>
      </c>
      <c r="F11" s="287" t="s">
        <v>346</v>
      </c>
      <c r="G11" s="288" t="s">
        <v>347</v>
      </c>
      <c r="H11" s="108"/>
    </row>
    <row r="12" spans="1:9" x14ac:dyDescent="0.35">
      <c r="A12" s="130"/>
      <c r="B12" s="127">
        <f>ReportYear+1</f>
        <v>2026</v>
      </c>
      <c r="C12" s="122"/>
      <c r="D12" s="120"/>
      <c r="E12" s="120"/>
      <c r="F12" s="120"/>
      <c r="G12" s="121"/>
    </row>
    <row r="13" spans="1:9" x14ac:dyDescent="0.35">
      <c r="A13" s="130"/>
      <c r="B13" s="128">
        <f>B12+1</f>
        <v>2027</v>
      </c>
      <c r="C13" s="123"/>
      <c r="D13" s="116"/>
      <c r="E13" s="116"/>
      <c r="F13" s="116"/>
      <c r="G13" s="118"/>
    </row>
    <row r="14" spans="1:9" x14ac:dyDescent="0.35">
      <c r="A14" s="130"/>
      <c r="B14" s="128">
        <f>B13+1</f>
        <v>2028</v>
      </c>
      <c r="C14" s="123"/>
      <c r="D14" s="116"/>
      <c r="E14" s="116"/>
      <c r="F14" s="116"/>
      <c r="G14" s="118"/>
    </row>
    <row r="15" spans="1:9" ht="15" thickBot="1" x14ac:dyDescent="0.4">
      <c r="A15" s="130"/>
      <c r="B15" s="129">
        <f>B14+1</f>
        <v>2029</v>
      </c>
      <c r="C15" s="124"/>
      <c r="D15" s="117"/>
      <c r="E15" s="117"/>
      <c r="F15" s="117"/>
      <c r="G15" s="119"/>
    </row>
    <row r="16" spans="1:9" x14ac:dyDescent="0.35">
      <c r="A16" s="130"/>
    </row>
    <row r="17" spans="1:11" ht="31.5" customHeight="1" thickBot="1" x14ac:dyDescent="0.4">
      <c r="A17" s="132" t="s">
        <v>348</v>
      </c>
      <c r="B17" s="538" t="s">
        <v>349</v>
      </c>
      <c r="C17" s="538"/>
      <c r="D17" s="538"/>
      <c r="E17" s="538"/>
      <c r="F17" s="538"/>
      <c r="G17" s="538"/>
    </row>
    <row r="18" spans="1:11" ht="31.5" customHeight="1" thickBot="1" x14ac:dyDescent="0.4">
      <c r="A18" s="130"/>
      <c r="B18" s="136" t="s">
        <v>40</v>
      </c>
      <c r="C18" s="287" t="s">
        <v>469</v>
      </c>
      <c r="D18" s="287" t="s">
        <v>470</v>
      </c>
      <c r="E18" s="527" t="s">
        <v>350</v>
      </c>
      <c r="F18" s="527"/>
      <c r="G18" s="528"/>
    </row>
    <row r="19" spans="1:11" x14ac:dyDescent="0.35">
      <c r="A19" s="130"/>
      <c r="B19" s="133"/>
      <c r="C19" s="122"/>
      <c r="D19" s="120"/>
      <c r="E19" s="519"/>
      <c r="F19" s="519"/>
      <c r="G19" s="529"/>
    </row>
    <row r="20" spans="1:11" x14ac:dyDescent="0.35">
      <c r="A20" s="130"/>
      <c r="B20" s="134"/>
      <c r="C20" s="123"/>
      <c r="D20" s="116"/>
      <c r="E20" s="524"/>
      <c r="F20" s="524"/>
      <c r="G20" s="530"/>
      <c r="I20" s="13"/>
    </row>
    <row r="21" spans="1:11" x14ac:dyDescent="0.35">
      <c r="A21" s="130"/>
      <c r="B21" s="134"/>
      <c r="C21" s="123"/>
      <c r="D21" s="116"/>
      <c r="E21" s="524"/>
      <c r="F21" s="524"/>
      <c r="G21" s="530"/>
    </row>
    <row r="22" spans="1:11" ht="15" thickBot="1" x14ac:dyDescent="0.4">
      <c r="A22" s="130"/>
      <c r="B22" s="135"/>
      <c r="C22" s="124"/>
      <c r="D22" s="117"/>
      <c r="E22" s="526"/>
      <c r="F22" s="526"/>
      <c r="G22" s="531"/>
    </row>
    <row r="23" spans="1:11" x14ac:dyDescent="0.35">
      <c r="A23" s="130"/>
      <c r="B23" s="5" t="s">
        <v>351</v>
      </c>
    </row>
    <row r="24" spans="1:11" ht="15" thickBot="1" x14ac:dyDescent="0.4">
      <c r="A24" s="130"/>
    </row>
    <row r="25" spans="1:11" ht="15" thickBot="1" x14ac:dyDescent="0.4">
      <c r="A25" s="131" t="s">
        <v>352</v>
      </c>
      <c r="B25" s="520" t="s">
        <v>353</v>
      </c>
      <c r="C25" s="434"/>
      <c r="D25" s="434"/>
      <c r="E25" s="434"/>
      <c r="F25" s="434"/>
      <c r="G25" s="482"/>
    </row>
    <row r="26" spans="1:11" ht="78.75" customHeight="1" thickBot="1" x14ac:dyDescent="0.4">
      <c r="A26" s="130"/>
      <c r="B26" s="472"/>
      <c r="C26" s="473"/>
      <c r="D26" s="473"/>
      <c r="E26" s="473"/>
      <c r="F26" s="473"/>
      <c r="G26" s="474"/>
      <c r="H26" s="115"/>
      <c r="I26" s="115"/>
      <c r="J26" s="115"/>
      <c r="K26" s="115"/>
    </row>
    <row r="27" spans="1:11" ht="15" thickBot="1" x14ac:dyDescent="0.4">
      <c r="A27" s="130"/>
      <c r="B27" s="62"/>
      <c r="C27" s="62"/>
      <c r="D27" s="62"/>
      <c r="E27" s="62"/>
      <c r="F27" s="62"/>
      <c r="G27" s="62"/>
      <c r="H27" s="62"/>
      <c r="I27" s="62"/>
      <c r="J27" s="62"/>
      <c r="K27" s="62"/>
    </row>
    <row r="28" spans="1:11" ht="15" thickBot="1" x14ac:dyDescent="0.4">
      <c r="A28" s="131" t="s">
        <v>354</v>
      </c>
      <c r="B28" s="494" t="s">
        <v>355</v>
      </c>
      <c r="C28" s="495"/>
      <c r="D28" s="495"/>
      <c r="E28" s="495"/>
      <c r="F28" s="495"/>
      <c r="G28" s="496"/>
      <c r="H28" s="62"/>
      <c r="I28" s="62"/>
      <c r="J28" s="62"/>
      <c r="K28" s="62"/>
    </row>
    <row r="29" spans="1:11" ht="78.75" customHeight="1" thickBot="1" x14ac:dyDescent="0.4">
      <c r="A29" s="211"/>
      <c r="B29" s="515"/>
      <c r="C29" s="516"/>
      <c r="D29" s="516"/>
      <c r="E29" s="516"/>
      <c r="F29" s="516"/>
      <c r="G29" s="517"/>
      <c r="H29" s="115"/>
      <c r="I29" s="115"/>
      <c r="J29" s="115"/>
      <c r="K29" s="115"/>
    </row>
    <row r="30" spans="1:11" ht="15" thickBot="1" x14ac:dyDescent="0.4">
      <c r="A30" s="130"/>
      <c r="B30" s="62"/>
      <c r="C30" s="62"/>
      <c r="D30" s="62"/>
      <c r="E30" s="62"/>
      <c r="F30" s="62"/>
      <c r="G30" s="62"/>
      <c r="H30" s="62"/>
      <c r="I30" s="62"/>
      <c r="J30" s="62"/>
      <c r="K30" s="62"/>
    </row>
    <row r="31" spans="1:11" ht="15" thickBot="1" x14ac:dyDescent="0.4">
      <c r="A31" s="131" t="s">
        <v>356</v>
      </c>
      <c r="B31" s="494" t="s">
        <v>357</v>
      </c>
      <c r="C31" s="495"/>
      <c r="D31" s="495"/>
      <c r="E31" s="495"/>
      <c r="F31" s="495"/>
      <c r="G31" s="496"/>
      <c r="H31" s="62"/>
      <c r="I31" s="62"/>
      <c r="J31" s="62"/>
      <c r="K31" s="62"/>
    </row>
    <row r="32" spans="1:11" ht="78.75" customHeight="1" thickBot="1" x14ac:dyDescent="0.4">
      <c r="A32" s="130"/>
      <c r="B32" s="472"/>
      <c r="C32" s="473"/>
      <c r="D32" s="473"/>
      <c r="E32" s="473"/>
      <c r="F32" s="473"/>
      <c r="G32" s="474"/>
      <c r="H32" s="115"/>
      <c r="I32" s="115"/>
      <c r="J32" s="115"/>
      <c r="K32" s="115"/>
    </row>
    <row r="33" spans="1:11" ht="15" thickBot="1" x14ac:dyDescent="0.4">
      <c r="A33" s="130"/>
      <c r="B33" s="62"/>
      <c r="C33" s="62"/>
      <c r="D33" s="62"/>
      <c r="E33" s="62"/>
      <c r="F33" s="62"/>
      <c r="G33" s="62"/>
      <c r="H33" s="62"/>
      <c r="I33" s="62"/>
      <c r="J33" s="62"/>
      <c r="K33" s="62"/>
    </row>
    <row r="34" spans="1:11" ht="15" thickBot="1" x14ac:dyDescent="0.4">
      <c r="A34" s="131" t="s">
        <v>358</v>
      </c>
      <c r="B34" s="494" t="s">
        <v>359</v>
      </c>
      <c r="C34" s="495"/>
      <c r="D34" s="495"/>
      <c r="E34" s="495"/>
      <c r="F34" s="495"/>
      <c r="G34" s="496"/>
      <c r="H34" s="62"/>
      <c r="I34" s="62"/>
      <c r="J34" s="62"/>
      <c r="K34" s="62"/>
    </row>
    <row r="35" spans="1:11" ht="78.75" customHeight="1" thickBot="1" x14ac:dyDescent="0.4">
      <c r="A35" s="130"/>
      <c r="B35" s="472"/>
      <c r="C35" s="473"/>
      <c r="D35" s="473"/>
      <c r="E35" s="473"/>
      <c r="F35" s="473"/>
      <c r="G35" s="474"/>
      <c r="H35" s="115"/>
      <c r="I35" s="115"/>
      <c r="J35" s="115"/>
      <c r="K35" s="115"/>
    </row>
    <row r="36" spans="1:11" ht="15" thickBot="1" x14ac:dyDescent="0.4">
      <c r="A36" s="130"/>
    </row>
    <row r="37" spans="1:11" ht="15" thickBot="1" x14ac:dyDescent="0.4">
      <c r="A37" s="131" t="s">
        <v>360</v>
      </c>
      <c r="B37" s="520" t="s">
        <v>361</v>
      </c>
      <c r="C37" s="434"/>
      <c r="D37" s="434"/>
      <c r="E37" s="434"/>
      <c r="F37" s="434"/>
      <c r="G37" s="482"/>
    </row>
    <row r="38" spans="1:11" ht="29.5" thickBot="1" x14ac:dyDescent="0.4">
      <c r="A38" s="130"/>
      <c r="B38" s="521" t="s">
        <v>362</v>
      </c>
      <c r="C38" s="522"/>
      <c r="D38" s="282" t="s">
        <v>363</v>
      </c>
      <c r="E38" s="282" t="s">
        <v>364</v>
      </c>
      <c r="F38" s="282" t="s">
        <v>365</v>
      </c>
      <c r="G38" s="283" t="s">
        <v>366</v>
      </c>
    </row>
    <row r="39" spans="1:11" x14ac:dyDescent="0.35">
      <c r="A39" s="130"/>
      <c r="B39" s="518"/>
      <c r="C39" s="519"/>
      <c r="D39" s="289"/>
      <c r="E39" s="120"/>
      <c r="F39" s="120"/>
      <c r="G39" s="121"/>
    </row>
    <row r="40" spans="1:11" x14ac:dyDescent="0.35">
      <c r="A40" s="130"/>
      <c r="B40" s="523"/>
      <c r="C40" s="524"/>
      <c r="D40" s="285"/>
      <c r="E40" s="116"/>
      <c r="F40" s="116"/>
      <c r="G40" s="118"/>
    </row>
    <row r="41" spans="1:11" x14ac:dyDescent="0.35">
      <c r="A41" s="130"/>
      <c r="B41" s="523"/>
      <c r="C41" s="524"/>
      <c r="D41" s="285"/>
      <c r="E41" s="116"/>
      <c r="F41" s="116"/>
      <c r="G41" s="118"/>
    </row>
    <row r="42" spans="1:11" x14ac:dyDescent="0.35">
      <c r="A42" s="130"/>
      <c r="B42" s="523"/>
      <c r="C42" s="524"/>
      <c r="D42" s="285"/>
      <c r="E42" s="116"/>
      <c r="F42" s="116"/>
      <c r="G42" s="118"/>
    </row>
    <row r="43" spans="1:11" x14ac:dyDescent="0.35">
      <c r="A43" s="130"/>
      <c r="B43" s="523"/>
      <c r="C43" s="524"/>
      <c r="D43" s="285"/>
      <c r="E43" s="116"/>
      <c r="F43" s="116"/>
      <c r="G43" s="118"/>
    </row>
    <row r="44" spans="1:11" x14ac:dyDescent="0.35">
      <c r="A44" s="130"/>
      <c r="B44" s="523"/>
      <c r="C44" s="524"/>
      <c r="D44" s="285"/>
      <c r="E44" s="116"/>
      <c r="F44" s="116"/>
      <c r="G44" s="118"/>
    </row>
    <row r="45" spans="1:11" x14ac:dyDescent="0.35">
      <c r="A45" s="130"/>
      <c r="B45" s="523"/>
      <c r="C45" s="524"/>
      <c r="D45" s="285"/>
      <c r="E45" s="116"/>
      <c r="F45" s="116"/>
      <c r="G45" s="118"/>
    </row>
    <row r="46" spans="1:11" ht="15" thickBot="1" x14ac:dyDescent="0.4">
      <c r="A46" s="130"/>
      <c r="B46" s="525"/>
      <c r="C46" s="526"/>
      <c r="D46" s="286"/>
      <c r="E46" s="117"/>
      <c r="F46" s="117"/>
      <c r="G46" s="119"/>
    </row>
    <row r="47" spans="1:11" ht="15" thickBot="1" x14ac:dyDescent="0.4">
      <c r="A47" s="130"/>
    </row>
    <row r="48" spans="1:11" ht="31.5" customHeight="1" thickBot="1" x14ac:dyDescent="0.4">
      <c r="A48" s="131" t="s">
        <v>367</v>
      </c>
      <c r="B48" s="476" t="s">
        <v>368</v>
      </c>
      <c r="C48" s="477"/>
      <c r="D48" s="477"/>
      <c r="E48" s="477"/>
      <c r="F48" s="477"/>
      <c r="G48" s="478"/>
    </row>
    <row r="49" spans="1:8" ht="78.650000000000006" customHeight="1" thickBot="1" x14ac:dyDescent="0.4">
      <c r="A49" s="130"/>
      <c r="B49" s="472"/>
      <c r="C49" s="473"/>
      <c r="D49" s="473"/>
      <c r="E49" s="473"/>
      <c r="F49" s="473"/>
      <c r="G49" s="474"/>
      <c r="H49" s="115"/>
    </row>
    <row r="50" spans="1:8" ht="15" thickBot="1" x14ac:dyDescent="0.4">
      <c r="H50" s="13"/>
    </row>
    <row r="51" spans="1:8" ht="21.65" customHeight="1" thickBot="1" x14ac:dyDescent="0.55000000000000004">
      <c r="A51" s="539" t="s">
        <v>369</v>
      </c>
      <c r="B51" s="540"/>
      <c r="C51" s="540"/>
      <c r="D51" s="540"/>
      <c r="E51" s="540"/>
      <c r="F51" s="540"/>
      <c r="G51" s="540"/>
      <c r="H51" s="541"/>
    </row>
    <row r="52" spans="1:8" ht="15" thickBot="1" x14ac:dyDescent="0.4">
      <c r="H52" s="13"/>
    </row>
    <row r="53" spans="1:8" ht="32.15" customHeight="1" thickBot="1" x14ac:dyDescent="0.4">
      <c r="A53" s="107" t="s">
        <v>370</v>
      </c>
      <c r="B53" s="476" t="s">
        <v>371</v>
      </c>
      <c r="C53" s="477"/>
      <c r="D53" s="477"/>
      <c r="E53" s="477"/>
      <c r="F53" s="477"/>
      <c r="G53" s="478"/>
      <c r="H53" s="13"/>
    </row>
    <row r="54" spans="1:8" ht="79" customHeight="1" thickBot="1" x14ac:dyDescent="0.4">
      <c r="B54" s="472"/>
      <c r="C54" s="473"/>
      <c r="D54" s="473"/>
      <c r="E54" s="473"/>
      <c r="F54" s="473"/>
      <c r="G54" s="474"/>
      <c r="H54" s="13"/>
    </row>
    <row r="55" spans="1:8" ht="15" thickBot="1" x14ac:dyDescent="0.4">
      <c r="H55" s="13"/>
    </row>
    <row r="56" spans="1:8" ht="44.9" customHeight="1" thickBot="1" x14ac:dyDescent="0.4">
      <c r="A56" s="107" t="s">
        <v>372</v>
      </c>
      <c r="B56" s="476" t="s">
        <v>373</v>
      </c>
      <c r="C56" s="477"/>
      <c r="D56" s="477"/>
      <c r="E56" s="477"/>
      <c r="F56" s="477"/>
      <c r="G56" s="478"/>
      <c r="H56" s="13"/>
    </row>
    <row r="57" spans="1:8" ht="78.650000000000006" customHeight="1" thickBot="1" x14ac:dyDescent="0.4">
      <c r="B57" s="472"/>
      <c r="C57" s="473"/>
      <c r="D57" s="473"/>
      <c r="E57" s="473"/>
      <c r="F57" s="473"/>
      <c r="G57" s="474"/>
      <c r="H57" s="13"/>
    </row>
    <row r="58" spans="1:8" ht="15" thickBot="1" x14ac:dyDescent="0.4">
      <c r="H58" s="13"/>
    </row>
    <row r="59" spans="1:8" ht="31.4" customHeight="1" thickBot="1" x14ac:dyDescent="0.4">
      <c r="A59" s="107" t="s">
        <v>374</v>
      </c>
      <c r="B59" s="476" t="s">
        <v>375</v>
      </c>
      <c r="C59" s="477"/>
      <c r="D59" s="477"/>
      <c r="E59" s="477"/>
      <c r="F59" s="477"/>
      <c r="G59" s="478"/>
      <c r="H59" s="13"/>
    </row>
    <row r="60" spans="1:8" ht="78.650000000000006" customHeight="1" thickBot="1" x14ac:dyDescent="0.4">
      <c r="B60" s="472"/>
      <c r="C60" s="473"/>
      <c r="D60" s="473"/>
      <c r="E60" s="473"/>
      <c r="F60" s="473"/>
      <c r="G60" s="474"/>
      <c r="H60" s="13"/>
    </row>
    <row r="61" spans="1:8" ht="15" thickBot="1" x14ac:dyDescent="0.4">
      <c r="H61" s="13"/>
    </row>
    <row r="62" spans="1:8" ht="15" thickBot="1" x14ac:dyDescent="0.4">
      <c r="A62" s="107" t="s">
        <v>376</v>
      </c>
      <c r="B62" s="476" t="s">
        <v>377</v>
      </c>
      <c r="C62" s="477"/>
      <c r="D62" s="477"/>
      <c r="E62" s="477"/>
      <c r="F62" s="477"/>
      <c r="G62" s="478"/>
      <c r="H62" s="13"/>
    </row>
    <row r="63" spans="1:8" ht="78.650000000000006" customHeight="1" thickBot="1" x14ac:dyDescent="0.4">
      <c r="B63" s="472"/>
      <c r="C63" s="473"/>
      <c r="D63" s="473"/>
      <c r="E63" s="473"/>
      <c r="F63" s="473"/>
      <c r="G63" s="474"/>
      <c r="H63" s="13"/>
    </row>
    <row r="64" spans="1:8" ht="15" thickBot="1" x14ac:dyDescent="0.4">
      <c r="H64" s="13"/>
    </row>
    <row r="65" spans="1:8" ht="21.5" thickBot="1" x14ac:dyDescent="0.55000000000000004">
      <c r="A65" s="539" t="s">
        <v>378</v>
      </c>
      <c r="B65" s="540"/>
      <c r="C65" s="540"/>
      <c r="D65" s="540"/>
      <c r="E65" s="540"/>
      <c r="F65" s="540"/>
      <c r="G65" s="540"/>
      <c r="H65" s="541"/>
    </row>
    <row r="66" spans="1:8" ht="15" thickBot="1" x14ac:dyDescent="0.4"/>
    <row r="67" spans="1:8" s="137" customFormat="1" ht="15.75" customHeight="1" thickBot="1" x14ac:dyDescent="0.4">
      <c r="B67" s="560" t="s">
        <v>379</v>
      </c>
      <c r="C67" s="561"/>
      <c r="D67" s="561"/>
      <c r="E67" s="561"/>
      <c r="F67" s="561"/>
      <c r="G67" s="562"/>
    </row>
    <row r="68" spans="1:8" s="137" customFormat="1" x14ac:dyDescent="0.35">
      <c r="B68" s="542"/>
      <c r="C68" s="543"/>
      <c r="D68" s="543"/>
      <c r="E68" s="543"/>
      <c r="F68" s="543"/>
      <c r="G68" s="544"/>
    </row>
    <row r="69" spans="1:8" s="137" customFormat="1" x14ac:dyDescent="0.35">
      <c r="B69" s="545"/>
      <c r="C69" s="546"/>
      <c r="D69" s="546"/>
      <c r="E69" s="546"/>
      <c r="F69" s="546"/>
      <c r="G69" s="547"/>
    </row>
    <row r="70" spans="1:8" s="137" customFormat="1" x14ac:dyDescent="0.35">
      <c r="B70" s="545"/>
      <c r="C70" s="546"/>
      <c r="D70" s="546"/>
      <c r="E70" s="546"/>
      <c r="F70" s="546"/>
      <c r="G70" s="547"/>
    </row>
    <row r="71" spans="1:8" s="137" customFormat="1" x14ac:dyDescent="0.35">
      <c r="B71" s="545"/>
      <c r="C71" s="546"/>
      <c r="D71" s="546"/>
      <c r="E71" s="546"/>
      <c r="F71" s="546"/>
      <c r="G71" s="547"/>
    </row>
    <row r="72" spans="1:8" s="137" customFormat="1" x14ac:dyDescent="0.35">
      <c r="B72" s="545"/>
      <c r="C72" s="546"/>
      <c r="D72" s="546"/>
      <c r="E72" s="546"/>
      <c r="F72" s="546"/>
      <c r="G72" s="547"/>
    </row>
    <row r="73" spans="1:8" s="137" customFormat="1" x14ac:dyDescent="0.35">
      <c r="B73" s="545"/>
      <c r="C73" s="546"/>
      <c r="D73" s="546"/>
      <c r="E73" s="546"/>
      <c r="F73" s="546"/>
      <c r="G73" s="547"/>
    </row>
    <row r="74" spans="1:8" s="137" customFormat="1" ht="15" thickBot="1" x14ac:dyDescent="0.4">
      <c r="B74" s="548"/>
      <c r="C74" s="549"/>
      <c r="D74" s="549"/>
      <c r="E74" s="549"/>
      <c r="F74" s="549"/>
      <c r="G74" s="550"/>
    </row>
    <row r="75" spans="1:8" customFormat="1" ht="13" thickBot="1" x14ac:dyDescent="0.3"/>
    <row r="76" spans="1:8" s="137" customFormat="1" ht="15" customHeight="1" thickBot="1" x14ac:dyDescent="0.4">
      <c r="B76" s="563" t="s">
        <v>380</v>
      </c>
      <c r="C76" s="564"/>
      <c r="D76" s="564"/>
      <c r="E76" s="564"/>
      <c r="F76" s="564"/>
      <c r="G76" s="565"/>
    </row>
    <row r="77" spans="1:8" s="137" customFormat="1" x14ac:dyDescent="0.35">
      <c r="B77" s="551"/>
      <c r="C77" s="552"/>
      <c r="D77" s="552"/>
      <c r="E77" s="552"/>
      <c r="F77" s="552"/>
      <c r="G77" s="553"/>
    </row>
    <row r="78" spans="1:8" s="137" customFormat="1" x14ac:dyDescent="0.35">
      <c r="B78" s="554"/>
      <c r="C78" s="555"/>
      <c r="D78" s="555"/>
      <c r="E78" s="555"/>
      <c r="F78" s="555"/>
      <c r="G78" s="556"/>
    </row>
    <row r="79" spans="1:8" s="137" customFormat="1" x14ac:dyDescent="0.35">
      <c r="B79" s="554"/>
      <c r="C79" s="555"/>
      <c r="D79" s="555"/>
      <c r="E79" s="555"/>
      <c r="F79" s="555"/>
      <c r="G79" s="556"/>
    </row>
    <row r="80" spans="1:8" s="137" customFormat="1" x14ac:dyDescent="0.35">
      <c r="B80" s="554"/>
      <c r="C80" s="555"/>
      <c r="D80" s="555"/>
      <c r="E80" s="555"/>
      <c r="F80" s="555"/>
      <c r="G80" s="556"/>
    </row>
    <row r="81" spans="2:7" s="137" customFormat="1" x14ac:dyDescent="0.35">
      <c r="B81" s="554"/>
      <c r="C81" s="555"/>
      <c r="D81" s="555"/>
      <c r="E81" s="555"/>
      <c r="F81" s="555"/>
      <c r="G81" s="556"/>
    </row>
    <row r="82" spans="2:7" s="137" customFormat="1" x14ac:dyDescent="0.35">
      <c r="B82" s="554"/>
      <c r="C82" s="555"/>
      <c r="D82" s="555"/>
      <c r="E82" s="555"/>
      <c r="F82" s="555"/>
      <c r="G82" s="556"/>
    </row>
    <row r="83" spans="2:7" s="137" customFormat="1" ht="15" thickBot="1" x14ac:dyDescent="0.4">
      <c r="B83" s="557"/>
      <c r="C83" s="558"/>
      <c r="D83" s="558"/>
      <c r="E83" s="558"/>
      <c r="F83" s="558"/>
      <c r="G83" s="559"/>
    </row>
    <row r="84" spans="2:7" customFormat="1" ht="13" thickBot="1" x14ac:dyDescent="0.3"/>
    <row r="85" spans="2:7" s="137" customFormat="1" ht="15" thickBot="1" x14ac:dyDescent="0.4">
      <c r="B85" s="563" t="s">
        <v>381</v>
      </c>
      <c r="C85" s="564"/>
      <c r="D85" s="564"/>
      <c r="E85" s="564"/>
      <c r="F85" s="564"/>
      <c r="G85" s="565"/>
    </row>
    <row r="86" spans="2:7" s="137" customFormat="1" x14ac:dyDescent="0.35">
      <c r="B86" s="551"/>
      <c r="C86" s="552"/>
      <c r="D86" s="552"/>
      <c r="E86" s="552"/>
      <c r="F86" s="552"/>
      <c r="G86" s="553"/>
    </row>
    <row r="87" spans="2:7" s="137" customFormat="1" x14ac:dyDescent="0.35">
      <c r="B87" s="554"/>
      <c r="C87" s="555"/>
      <c r="D87" s="555"/>
      <c r="E87" s="555"/>
      <c r="F87" s="555"/>
      <c r="G87" s="556"/>
    </row>
    <row r="88" spans="2:7" s="137" customFormat="1" x14ac:dyDescent="0.35">
      <c r="B88" s="554"/>
      <c r="C88" s="555"/>
      <c r="D88" s="555"/>
      <c r="E88" s="555"/>
      <c r="F88" s="555"/>
      <c r="G88" s="556"/>
    </row>
    <row r="89" spans="2:7" s="137" customFormat="1" x14ac:dyDescent="0.35">
      <c r="B89" s="554"/>
      <c r="C89" s="555"/>
      <c r="D89" s="555"/>
      <c r="E89" s="555"/>
      <c r="F89" s="555"/>
      <c r="G89" s="556"/>
    </row>
    <row r="90" spans="2:7" s="137" customFormat="1" x14ac:dyDescent="0.35">
      <c r="B90" s="554"/>
      <c r="C90" s="555"/>
      <c r="D90" s="555"/>
      <c r="E90" s="555"/>
      <c r="F90" s="555"/>
      <c r="G90" s="556"/>
    </row>
    <row r="91" spans="2:7" s="137" customFormat="1" x14ac:dyDescent="0.35">
      <c r="B91" s="554"/>
      <c r="C91" s="555"/>
      <c r="D91" s="555"/>
      <c r="E91" s="555"/>
      <c r="F91" s="555"/>
      <c r="G91" s="556"/>
    </row>
    <row r="92" spans="2:7" s="137" customFormat="1" ht="15" thickBot="1" x14ac:dyDescent="0.4">
      <c r="B92" s="557"/>
      <c r="C92" s="558"/>
      <c r="D92" s="558"/>
      <c r="E92" s="558"/>
      <c r="F92" s="558"/>
      <c r="G92" s="559"/>
    </row>
  </sheetData>
  <mergeCells count="45">
    <mergeCell ref="B59:G59"/>
    <mergeCell ref="B60:G60"/>
    <mergeCell ref="B62:G62"/>
    <mergeCell ref="B63:G63"/>
    <mergeCell ref="A51:H51"/>
    <mergeCell ref="B53:G53"/>
    <mergeCell ref="B54:G54"/>
    <mergeCell ref="B56:G56"/>
    <mergeCell ref="B57:G57"/>
    <mergeCell ref="A65:H65"/>
    <mergeCell ref="B68:G74"/>
    <mergeCell ref="B77:G83"/>
    <mergeCell ref="B86:G92"/>
    <mergeCell ref="B67:G67"/>
    <mergeCell ref="B76:G76"/>
    <mergeCell ref="B85:G85"/>
    <mergeCell ref="A3:G3"/>
    <mergeCell ref="A4:G4"/>
    <mergeCell ref="B17:G17"/>
    <mergeCell ref="B44:C44"/>
    <mergeCell ref="B45:C45"/>
    <mergeCell ref="B46:C46"/>
    <mergeCell ref="B10:G10"/>
    <mergeCell ref="B25:G25"/>
    <mergeCell ref="E18:G18"/>
    <mergeCell ref="E19:G19"/>
    <mergeCell ref="E20:G20"/>
    <mergeCell ref="E21:G21"/>
    <mergeCell ref="E22:G22"/>
    <mergeCell ref="B49:G49"/>
    <mergeCell ref="B26:G26"/>
    <mergeCell ref="B29:G29"/>
    <mergeCell ref="B32:G32"/>
    <mergeCell ref="B35:G35"/>
    <mergeCell ref="B39:C39"/>
    <mergeCell ref="B48:G48"/>
    <mergeCell ref="B37:G37"/>
    <mergeCell ref="B34:G34"/>
    <mergeCell ref="B31:G31"/>
    <mergeCell ref="B28:G28"/>
    <mergeCell ref="B38:C38"/>
    <mergeCell ref="B40:C40"/>
    <mergeCell ref="B41:C41"/>
    <mergeCell ref="B42:C42"/>
    <mergeCell ref="B43:C43"/>
  </mergeCells>
  <pageMargins left="0.7" right="0.7" top="0.75" bottom="0.75" header="0.3" footer="0.3"/>
  <pageSetup scale="63" fitToHeight="2" orientation="portrait" r:id="rId1"/>
  <headerFooter>
    <oddHeader>&amp;CRenewable Energy Certificate Retirement Report for
RENEWABLE ENERGY STANDARDS and GREEN PRICING PROGRAMS</oddHeader>
    <oddFooter>&amp;LAttachment 8: Biennial Compliance Reporting&amp;CPage &amp;P of &amp;N</oddFooter>
  </headerFooter>
  <rowBreaks count="1" manualBreakCount="1">
    <brk id="4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0a43169-dc40-4f39-a81a-1004e219b8f7">
      <Terms xmlns="http://schemas.microsoft.com/office/infopath/2007/PartnerControls"/>
    </lcf76f155ced4ddcb4097134ff3c332f>
    <TaxCatchAll xmlns="43a57869-b403-4ceb-b0fa-f953e857e0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11FA8E4FA0FE84C977F7835025BFA45" ma:contentTypeVersion="16" ma:contentTypeDescription="Create a new document." ma:contentTypeScope="" ma:versionID="95eff1fe7870a8704841aa32ed6abc66">
  <xsd:schema xmlns:xsd="http://www.w3.org/2001/XMLSchema" xmlns:xs="http://www.w3.org/2001/XMLSchema" xmlns:p="http://schemas.microsoft.com/office/2006/metadata/properties" xmlns:ns2="e0a43169-dc40-4f39-a81a-1004e219b8f7" xmlns:ns3="43a57869-b403-4ceb-b0fa-f953e857e0f2" targetNamespace="http://schemas.microsoft.com/office/2006/metadata/properties" ma:root="true" ma:fieldsID="84ac182be47698b9a23981ac5a0047ff" ns2:_="" ns3:_="">
    <xsd:import namespace="e0a43169-dc40-4f39-a81a-1004e219b8f7"/>
    <xsd:import namespace="43a57869-b403-4ceb-b0fa-f953e857e0f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a43169-dc40-4f39-a81a-1004e219b8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a57869-b403-4ceb-b0fa-f953e857e0f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fe7daa5-b1df-4b75-b890-5a1a001ff8c4}" ma:internalName="TaxCatchAll" ma:showField="CatchAllData" ma:web="43a57869-b403-4ceb-b0fa-f953e857e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8B9339-26C6-45F2-8A75-DE5E5FAB3EC0}">
  <ds:schemaRefs>
    <ds:schemaRef ds:uri="http://schemas.microsoft.com/sharepoint/v3/contenttype/forms"/>
  </ds:schemaRefs>
</ds:datastoreItem>
</file>

<file path=customXml/itemProps2.xml><?xml version="1.0" encoding="utf-8"?>
<ds:datastoreItem xmlns:ds="http://schemas.openxmlformats.org/officeDocument/2006/customXml" ds:itemID="{906CCFA2-478C-499C-8769-82DF51FC906F}">
  <ds:schemaRefs>
    <ds:schemaRef ds:uri="http://schemas.microsoft.com/office/2006/documentManagement/types"/>
    <ds:schemaRef ds:uri="http://schemas.microsoft.com/office/infopath/2007/PartnerControls"/>
    <ds:schemaRef ds:uri="e0a43169-dc40-4f39-a81a-1004e219b8f7"/>
    <ds:schemaRef ds:uri="http://purl.org/dc/terms/"/>
    <ds:schemaRef ds:uri="http://schemas.microsoft.com/office/2006/metadata/properties"/>
    <ds:schemaRef ds:uri="http://purl.org/dc/dcmitype/"/>
    <ds:schemaRef ds:uri="http://schemas.openxmlformats.org/package/2006/metadata/core-properties"/>
    <ds:schemaRef ds:uri="43a57869-b403-4ceb-b0fa-f953e857e0f2"/>
    <ds:schemaRef ds:uri="http://www.w3.org/XML/1998/namespace"/>
    <ds:schemaRef ds:uri="http://purl.org/dc/elements/1.1/"/>
  </ds:schemaRefs>
</ds:datastoreItem>
</file>

<file path=customXml/itemProps3.xml><?xml version="1.0" encoding="utf-8"?>
<ds:datastoreItem xmlns:ds="http://schemas.openxmlformats.org/officeDocument/2006/customXml" ds:itemID="{646B91DA-A69E-4433-9C74-2058D53A66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a43169-dc40-4f39-a81a-1004e219b8f7"/>
    <ds:schemaRef ds:uri="43a57869-b403-4ceb-b0fa-f953e857e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27</vt:i4>
      </vt:variant>
    </vt:vector>
  </HeadingPairs>
  <TitlesOfParts>
    <vt:vector size="40" baseType="lpstr">
      <vt:lpstr>Instructions</vt:lpstr>
      <vt:lpstr>1. Utility Info</vt:lpstr>
      <vt:lpstr>2. EETS Retail Sales</vt:lpstr>
      <vt:lpstr>3. GP Retail Sales</vt:lpstr>
      <vt:lpstr>4. SES Retail Sales</vt:lpstr>
      <vt:lpstr>5. DSES Retail Sales</vt:lpstr>
      <vt:lpstr>6. CFS Retail Sales</vt:lpstr>
      <vt:lpstr>7. REO and GP Credit Retirement</vt:lpstr>
      <vt:lpstr>8. Biennial Compliance Req.</vt:lpstr>
      <vt:lpstr>9. REC Purchases &amp; Sales</vt:lpstr>
      <vt:lpstr>10. M-RETS Retired Certificates</vt:lpstr>
      <vt:lpstr>compiled one-line</vt:lpstr>
      <vt:lpstr>List Codes</vt:lpstr>
      <vt:lpstr>'7. REO and GP Credit Retirement'!AllGeneration</vt:lpstr>
      <vt:lpstr>AllRetail</vt:lpstr>
      <vt:lpstr>'10. M-RETS Retired Certificates'!AllWholesale</vt:lpstr>
      <vt:lpstr>'2. EETS Retail Sales'!AllWholesale</vt:lpstr>
      <vt:lpstr>'9. REC Purchases &amp; Sales'!AllWholesale</vt:lpstr>
      <vt:lpstr>Comments</vt:lpstr>
      <vt:lpstr>CompanyAddress</vt:lpstr>
      <vt:lpstr>CompanyID</vt:lpstr>
      <vt:lpstr>CompanyName</vt:lpstr>
      <vt:lpstr>ContactInfo</vt:lpstr>
      <vt:lpstr>DateSubmitted</vt:lpstr>
      <vt:lpstr>FilingOnBehalf</vt:lpstr>
      <vt:lpstr>'10. M-RETS Retired Certificates'!INFORMATION_DOCKET_E999_DI_02_1240__continued</vt:lpstr>
      <vt:lpstr>'2. EETS Retail Sales'!INFORMATION_DOCKET_E999_DI_02_1240__continued</vt:lpstr>
      <vt:lpstr>'9. REC Purchases &amp; Sales'!INFORMATION_DOCKET_E999_DI_02_1240__continued</vt:lpstr>
      <vt:lpstr>'1. Utility Info'!Print_Area</vt:lpstr>
      <vt:lpstr>'10. M-RETS Retired Certificates'!Print_Area</vt:lpstr>
      <vt:lpstr>'2. EETS Retail Sales'!Print_Area</vt:lpstr>
      <vt:lpstr>'3. GP Retail Sales'!Print_Area</vt:lpstr>
      <vt:lpstr>'4. SES Retail Sales'!Print_Area</vt:lpstr>
      <vt:lpstr>'7. REO and GP Credit Retirement'!Print_Area</vt:lpstr>
      <vt:lpstr>'9. REC Purchases &amp; Sales'!Print_Area</vt:lpstr>
      <vt:lpstr>Instructions!Print_Area</vt:lpstr>
      <vt:lpstr>'2. EETS Retail Sales'!Print_Titles</vt:lpstr>
      <vt:lpstr>'3. GP Retail Sales'!Print_Titles</vt:lpstr>
      <vt:lpstr>'7. REO and GP Credit Retirement'!Print_Titles</vt:lpstr>
      <vt:lpstr>ReportYear</vt:lpstr>
    </vt:vector>
  </TitlesOfParts>
  <Manager/>
  <Company>MN Department of Commerce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MN Department of Commerce</dc:creator>
  <cp:keywords/>
  <dc:description/>
  <cp:lastModifiedBy>Winner, Danielle (PUC)</cp:lastModifiedBy>
  <cp:revision/>
  <cp:lastPrinted>2026-03-20T16:55:22Z</cp:lastPrinted>
  <dcterms:created xsi:type="dcterms:W3CDTF">2004-03-29T20:33:35Z</dcterms:created>
  <dcterms:modified xsi:type="dcterms:W3CDTF">2026-03-20T17:30:27Z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0x010100811FA8E4FA0FE84C977F7835025BFA45</vt:lpwstr>
  </property>
  <property fmtid="{D5CDD505-2E9C-101B-9397-08002B2CF9AE}" pid="4" name="MediaServiceImageTags">
    <vt:lpwstr/>
  </property>
</Properties>
</file>