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1.xml" ContentType="application/vnd.openxmlformats-officedocument.drawing+xml"/>
  <Override PartName="/xl/pivotTables/pivotTable5.xml" ContentType="application/vnd.openxmlformats-officedocument.spreadsheetml.pivotTable+xml"/>
  <Override PartName="/xl/tables/table2.xml" ContentType="application/vnd.openxmlformats-officedocument.spreadsheetml.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tables/table3.xml" ContentType="application/vnd.openxmlformats-officedocument.spreadsheetml.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mn365-my.sharepoint.com/personal/greg_rottach_state_mn_us/Documents/Desktop/CO RFP V12/"/>
    </mc:Choice>
  </mc:AlternateContent>
  <xr:revisionPtr revIDLastSave="282" documentId="8_{7EA5F674-D55C-430C-8E14-FC74C12330F3}" xr6:coauthVersionLast="47" xr6:coauthVersionMax="47" xr10:uidLastSave="{CD5F3410-77F4-4D25-B712-8B40ABC44F34}"/>
  <workbookProtection workbookAlgorithmName="SHA-512" workbookHashValue="Z3//2y/XFAPQ2GVjcT5iqjlsAgAlbP2VkpKw4v8ZorlWdowrw2PsVLZfLq33Q50gS4rj6ySRZizG6SM5NsZgJw==" workbookSaltValue="9oQG3/j+W/6TEnmAKSVkmQ==" workbookSpinCount="100000" lockStructure="1"/>
  <bookViews>
    <workbookView xWindow="28680" yWindow="-120" windowWidth="29040" windowHeight="15840" firstSheet="4" activeTab="5" xr2:uid="{97F3AA6F-57BE-4E2D-B9BA-8ECF0F0CBC28}"/>
  </bookViews>
  <sheets>
    <sheet name="Assign_open" sheetId="3" state="hidden" r:id="rId1"/>
    <sheet name="outdated M. Spreadsheet 6 22 24" sheetId="4" state="hidden" r:id="rId2"/>
    <sheet name="Sheet2" sheetId="17" state="hidden" r:id="rId3"/>
    <sheet name="Pvt_Summary for Team" sheetId="16" state="hidden" r:id="rId4"/>
    <sheet name="Sum of Room Types" sheetId="20" r:id="rId5"/>
    <sheet name="Master Spreadsheet 7 29 24" sheetId="7" r:id="rId6"/>
    <sheet name="Pvt_by Division_Group" sheetId="15" state="hidden" r:id="rId7"/>
    <sheet name="Group Descriptions" sheetId="11" state="hidden" r:id="rId8"/>
    <sheet name="Pvt_by Space Group Broad" sheetId="9" state="hidden" r:id="rId9"/>
    <sheet name="Pivot_Summary" sheetId="19" r:id="rId10"/>
  </sheets>
  <definedNames>
    <definedName name="_xlnm.Print_Area" localSheetId="5">'Master Spreadsheet 7 29 24'!$A$1:$N$183</definedName>
    <definedName name="_xlnm.Print_Titles" localSheetId="5">'Master Spreadsheet 7 29 24'!$1:$1</definedName>
    <definedName name="_xlnm.Print_Titles" localSheetId="1">'outdated M. Spreadsheet 6 22 24'!$1:$1</definedName>
  </definedNames>
  <calcPr calcId="191028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0" i="7" l="1"/>
  <c r="J37" i="7"/>
  <c r="J80" i="7"/>
  <c r="J113" i="7"/>
  <c r="J98" i="7"/>
  <c r="J8" i="7"/>
  <c r="C32" i="15"/>
  <c r="D32" i="15" s="1"/>
  <c r="C31" i="15"/>
  <c r="D31" i="15" s="1"/>
  <c r="C30" i="15"/>
  <c r="D30" i="15" s="1"/>
  <c r="C29" i="15"/>
  <c r="D29" i="15" s="1"/>
  <c r="C28" i="15"/>
  <c r="D28" i="15" s="1"/>
  <c r="H74" i="7"/>
  <c r="H162" i="7"/>
  <c r="J28" i="16"/>
  <c r="K28" i="16"/>
  <c r="L28" i="16"/>
  <c r="M28" i="16"/>
  <c r="N27" i="16"/>
  <c r="N26" i="16"/>
  <c r="N28" i="16" s="1"/>
  <c r="N23" i="16"/>
  <c r="C15" i="16"/>
  <c r="D15" i="16" s="1"/>
  <c r="I12" i="15"/>
  <c r="J12" i="15" s="1"/>
  <c r="I13" i="15"/>
  <c r="J13" i="15" s="1"/>
  <c r="I14" i="15"/>
  <c r="J14" i="15" s="1"/>
  <c r="I15" i="15"/>
  <c r="J15" i="15" s="1"/>
  <c r="I16" i="15"/>
  <c r="J16" i="15" s="1"/>
  <c r="I17" i="15"/>
  <c r="J17" i="15" s="1"/>
  <c r="I18" i="15"/>
  <c r="J18" i="15" s="1"/>
  <c r="I19" i="15"/>
  <c r="J19" i="15" s="1"/>
  <c r="I20" i="15"/>
  <c r="J20" i="15" s="1"/>
  <c r="I21" i="15"/>
  <c r="J21" i="15" s="1"/>
  <c r="I22" i="15"/>
  <c r="J22" i="15" s="1"/>
  <c r="I23" i="15"/>
  <c r="J23" i="15" s="1"/>
  <c r="I24" i="15"/>
  <c r="J24" i="15" s="1"/>
  <c r="I25" i="15"/>
  <c r="J25" i="15" s="1"/>
  <c r="I26" i="15"/>
  <c r="J26" i="15" s="1"/>
  <c r="I27" i="15"/>
  <c r="J27" i="15" s="1"/>
  <c r="I28" i="15"/>
  <c r="J28" i="15" s="1"/>
  <c r="I11" i="15"/>
  <c r="J11" i="15" s="1"/>
  <c r="C34" i="15"/>
  <c r="D34" i="15" s="1"/>
  <c r="C33" i="15"/>
  <c r="D33" i="15" s="1"/>
  <c r="D27" i="15"/>
  <c r="C26" i="15"/>
  <c r="D26" i="15" s="1"/>
  <c r="C25" i="15"/>
  <c r="D25" i="15" s="1"/>
  <c r="C24" i="15"/>
  <c r="D24" i="15" s="1"/>
  <c r="C23" i="15"/>
  <c r="D23" i="15" s="1"/>
  <c r="C22" i="15"/>
  <c r="D22" i="15" s="1"/>
  <c r="C21" i="15"/>
  <c r="D21" i="15" s="1"/>
  <c r="C20" i="15"/>
  <c r="D20" i="15" s="1"/>
  <c r="C19" i="15"/>
  <c r="D19" i="15" s="1"/>
  <c r="C18" i="15"/>
  <c r="D18" i="15" s="1"/>
  <c r="C17" i="15"/>
  <c r="D17" i="15" s="1"/>
  <c r="C16" i="15"/>
  <c r="D16" i="15" s="1"/>
  <c r="C15" i="15"/>
  <c r="D15" i="15" s="1"/>
  <c r="C14" i="15"/>
  <c r="D14" i="15" s="1"/>
  <c r="C13" i="15"/>
  <c r="D13" i="15" s="1"/>
  <c r="C12" i="15"/>
  <c r="D12" i="15" s="1"/>
  <c r="C11" i="15"/>
  <c r="D11" i="15" s="1"/>
  <c r="C6" i="15"/>
  <c r="D6" i="15" s="1"/>
  <c r="C7" i="15"/>
  <c r="D7" i="15" s="1"/>
  <c r="C5" i="15"/>
  <c r="D5" i="15" s="1"/>
  <c r="J102" i="7"/>
  <c r="J64" i="7"/>
  <c r="J35" i="7"/>
  <c r="J40" i="7"/>
  <c r="C162" i="7" l="1"/>
  <c r="D162" i="7"/>
  <c r="E162" i="7"/>
  <c r="G162" i="7"/>
  <c r="L162" i="7"/>
  <c r="H168" i="4"/>
  <c r="J83" i="7"/>
  <c r="J84" i="7"/>
  <c r="J85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N149" i="7" s="1"/>
  <c r="J148" i="7"/>
  <c r="J147" i="7"/>
  <c r="J146" i="7"/>
  <c r="J145" i="7"/>
  <c r="J143" i="7"/>
  <c r="J142" i="7"/>
  <c r="J141" i="7"/>
  <c r="N141" i="7" s="1"/>
  <c r="J140" i="7"/>
  <c r="N140" i="7" s="1"/>
  <c r="J139" i="7"/>
  <c r="J138" i="7"/>
  <c r="J137" i="7"/>
  <c r="J136" i="7"/>
  <c r="J135" i="7"/>
  <c r="J133" i="7"/>
  <c r="J132" i="7"/>
  <c r="J131" i="7"/>
  <c r="J130" i="7"/>
  <c r="J129" i="7"/>
  <c r="J128" i="7"/>
  <c r="J127" i="7"/>
  <c r="N127" i="7" s="1"/>
  <c r="J126" i="7"/>
  <c r="N126" i="7" s="1"/>
  <c r="J125" i="7"/>
  <c r="J124" i="7"/>
  <c r="J123" i="7"/>
  <c r="J122" i="7"/>
  <c r="J121" i="7"/>
  <c r="J120" i="7"/>
  <c r="J119" i="7"/>
  <c r="J118" i="7"/>
  <c r="J117" i="7"/>
  <c r="J116" i="7"/>
  <c r="J115" i="7"/>
  <c r="J114" i="7"/>
  <c r="N114" i="7" s="1"/>
  <c r="J112" i="7"/>
  <c r="J111" i="7"/>
  <c r="J110" i="7"/>
  <c r="J108" i="7"/>
  <c r="N108" i="7" s="1"/>
  <c r="J107" i="7"/>
  <c r="N107" i="7" s="1"/>
  <c r="J106" i="7"/>
  <c r="J105" i="7"/>
  <c r="N105" i="7" s="1"/>
  <c r="J104" i="7"/>
  <c r="J103" i="7"/>
  <c r="J101" i="7"/>
  <c r="J100" i="7"/>
  <c r="J99" i="7"/>
  <c r="J97" i="7"/>
  <c r="J96" i="7"/>
  <c r="J95" i="7"/>
  <c r="J94" i="7"/>
  <c r="J93" i="7"/>
  <c r="J92" i="7"/>
  <c r="J91" i="7"/>
  <c r="J89" i="7"/>
  <c r="J88" i="7"/>
  <c r="J87" i="7"/>
  <c r="J86" i="7"/>
  <c r="J82" i="7"/>
  <c r="J81" i="7"/>
  <c r="J79" i="7"/>
  <c r="J78" i="7"/>
  <c r="J77" i="7"/>
  <c r="J76" i="7"/>
  <c r="J75" i="7"/>
  <c r="J74" i="7"/>
  <c r="J73" i="7"/>
  <c r="J72" i="7"/>
  <c r="J71" i="7"/>
  <c r="J70" i="7"/>
  <c r="J69" i="7"/>
  <c r="J68" i="7"/>
  <c r="J67" i="7"/>
  <c r="J66" i="7"/>
  <c r="J65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39" i="7"/>
  <c r="J38" i="7"/>
  <c r="J36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9" i="7"/>
  <c r="J7" i="7"/>
  <c r="J6" i="7"/>
  <c r="J5" i="7"/>
  <c r="J4" i="7"/>
  <c r="J3" i="7"/>
  <c r="J2" i="7"/>
  <c r="I128" i="4"/>
  <c r="I140" i="4"/>
  <c r="I139" i="4"/>
  <c r="I138" i="4"/>
  <c r="I137" i="4"/>
  <c r="I154" i="4"/>
  <c r="I152" i="4"/>
  <c r="I155" i="4"/>
  <c r="I119" i="4"/>
  <c r="I42" i="4"/>
  <c r="I91" i="4"/>
  <c r="I101" i="4"/>
  <c r="I87" i="4"/>
  <c r="I113" i="4"/>
  <c r="I112" i="4"/>
  <c r="I111" i="4"/>
  <c r="I108" i="4"/>
  <c r="I107" i="4"/>
  <c r="N107" i="4" s="1"/>
  <c r="I43" i="4"/>
  <c r="I25" i="4"/>
  <c r="I106" i="4"/>
  <c r="I105" i="4"/>
  <c r="I104" i="4"/>
  <c r="I103" i="4"/>
  <c r="I102" i="4"/>
  <c r="I44" i="4"/>
  <c r="I41" i="4"/>
  <c r="I40" i="4"/>
  <c r="I39" i="4"/>
  <c r="I38" i="4"/>
  <c r="I37" i="4"/>
  <c r="I36" i="4"/>
  <c r="I28" i="4"/>
  <c r="I29" i="4"/>
  <c r="I30" i="4"/>
  <c r="I31" i="4"/>
  <c r="I32" i="4"/>
  <c r="I33" i="4"/>
  <c r="I34" i="4"/>
  <c r="I126" i="4"/>
  <c r="N126" i="4" s="1"/>
  <c r="I74" i="4"/>
  <c r="I153" i="4"/>
  <c r="N153" i="4" s="1"/>
  <c r="I68" i="4"/>
  <c r="I93" i="4"/>
  <c r="I76" i="4"/>
  <c r="I59" i="4"/>
  <c r="I45" i="4"/>
  <c r="I8" i="4"/>
  <c r="I19" i="4"/>
  <c r="I131" i="4"/>
  <c r="I132" i="4"/>
  <c r="I136" i="4"/>
  <c r="I120" i="4"/>
  <c r="I117" i="4"/>
  <c r="I118" i="4"/>
  <c r="I116" i="4"/>
  <c r="I121" i="4"/>
  <c r="I92" i="4"/>
  <c r="I85" i="4"/>
  <c r="I109" i="4"/>
  <c r="N109" i="4" s="1"/>
  <c r="I110" i="4"/>
  <c r="N110" i="4" s="1"/>
  <c r="I115" i="4"/>
  <c r="I133" i="4"/>
  <c r="I142" i="4"/>
  <c r="I143" i="4"/>
  <c r="I144" i="4"/>
  <c r="I122" i="4"/>
  <c r="I123" i="4"/>
  <c r="I125" i="4"/>
  <c r="I127" i="4"/>
  <c r="N127" i="4" s="1"/>
  <c r="I141" i="4"/>
  <c r="N141" i="4" s="1"/>
  <c r="I145" i="4"/>
  <c r="N145" i="4" s="1"/>
  <c r="I146" i="4"/>
  <c r="I156" i="4"/>
  <c r="I161" i="4"/>
  <c r="I162" i="4"/>
  <c r="N162" i="4" s="1"/>
  <c r="I147" i="4"/>
  <c r="I157" i="4"/>
  <c r="I86" i="4"/>
  <c r="I151" i="4"/>
  <c r="I150" i="4"/>
  <c r="I149" i="4"/>
  <c r="I16" i="4"/>
  <c r="I17" i="4"/>
  <c r="I18" i="4"/>
  <c r="I163" i="4"/>
  <c r="I164" i="4"/>
  <c r="I166" i="4"/>
  <c r="I165" i="4"/>
  <c r="I160" i="4"/>
  <c r="I159" i="4"/>
  <c r="I158" i="4"/>
  <c r="I124" i="4"/>
  <c r="I114" i="4"/>
  <c r="N114" i="4" s="1"/>
  <c r="I130" i="4"/>
  <c r="I129" i="4"/>
  <c r="I75" i="4"/>
  <c r="I81" i="4"/>
  <c r="I80" i="4"/>
  <c r="I78" i="4"/>
  <c r="I71" i="4"/>
  <c r="I64" i="4"/>
  <c r="I61" i="4"/>
  <c r="I50" i="4"/>
  <c r="I49" i="4"/>
  <c r="I47" i="4"/>
  <c r="I13" i="4"/>
  <c r="I10" i="4"/>
  <c r="I22" i="4"/>
  <c r="I84" i="4"/>
  <c r="I66" i="4"/>
  <c r="I21" i="4"/>
  <c r="I79" i="4"/>
  <c r="I77" i="4"/>
  <c r="I60" i="4"/>
  <c r="I94" i="4"/>
  <c r="I69" i="4"/>
  <c r="I95" i="4"/>
  <c r="I62" i="4"/>
  <c r="I48" i="4"/>
  <c r="I11" i="4"/>
  <c r="I46" i="4"/>
  <c r="I9" i="4"/>
  <c r="I20" i="4"/>
  <c r="I3" i="4"/>
  <c r="I100" i="4"/>
  <c r="I99" i="4"/>
  <c r="I98" i="4"/>
  <c r="I97" i="4"/>
  <c r="I96" i="4"/>
  <c r="I83" i="4"/>
  <c r="I82" i="4"/>
  <c r="I73" i="4"/>
  <c r="I72" i="4"/>
  <c r="I70" i="4"/>
  <c r="I67" i="4"/>
  <c r="I65" i="4"/>
  <c r="I63" i="4"/>
  <c r="I58" i="4"/>
  <c r="I57" i="4"/>
  <c r="I56" i="4"/>
  <c r="I55" i="4"/>
  <c r="I54" i="4"/>
  <c r="I53" i="4"/>
  <c r="I35" i="4"/>
  <c r="I52" i="4"/>
  <c r="I51" i="4"/>
  <c r="I15" i="4"/>
  <c r="I14" i="4"/>
  <c r="I12" i="4"/>
  <c r="I27" i="4"/>
  <c r="I26" i="4"/>
  <c r="I24" i="4"/>
  <c r="I23" i="4"/>
  <c r="I7" i="4"/>
  <c r="I6" i="4"/>
  <c r="I5" i="4"/>
  <c r="I4" i="4"/>
  <c r="I2" i="4"/>
  <c r="N162" i="7" l="1"/>
  <c r="K164" i="7" s="1"/>
  <c r="K166" i="7" s="1"/>
  <c r="J162" i="7"/>
  <c r="J164" i="7" s="1"/>
  <c r="J166" i="7" s="1"/>
  <c r="I186" i="4"/>
  <c r="N167" i="4"/>
  <c r="J168" i="4" s="1"/>
  <c r="J170" i="4" s="1"/>
  <c r="J171" i="4" s="1"/>
  <c r="I168" i="4"/>
  <c r="I170" i="4" s="1"/>
  <c r="I171" i="4" s="1"/>
  <c r="K167" i="7" l="1"/>
  <c r="J173" i="4"/>
  <c r="C9" i="3"/>
  <c r="D9" i="3"/>
  <c r="E9" i="3"/>
  <c r="B9" i="3"/>
  <c r="E8" i="3"/>
  <c r="D8" i="3"/>
  <c r="F6" i="3"/>
  <c r="F7" i="3"/>
  <c r="E7" i="3"/>
  <c r="D7" i="3"/>
  <c r="E6" i="3"/>
  <c r="F4" i="3"/>
  <c r="F5" i="3"/>
  <c r="F3" i="3"/>
  <c r="J167" i="7" l="1"/>
  <c r="K169" i="7" s="1"/>
  <c r="F8" i="3"/>
  <c r="F9" i="3" s="1"/>
</calcChain>
</file>

<file path=xl/sharedStrings.xml><?xml version="1.0" encoding="utf-8"?>
<sst xmlns="http://schemas.openxmlformats.org/spreadsheetml/2006/main" count="2862" uniqueCount="397">
  <si>
    <t xml:space="preserve">Assigned </t>
  </si>
  <si>
    <t xml:space="preserve">Unassigned/Open </t>
  </si>
  <si>
    <t>Sub totals</t>
  </si>
  <si>
    <t xml:space="preserve">Office </t>
  </si>
  <si>
    <t xml:space="preserve">Cube </t>
  </si>
  <si>
    <t>Cube</t>
  </si>
  <si>
    <t>Current Sq. ft</t>
  </si>
  <si>
    <t xml:space="preserve">5 days </t>
  </si>
  <si>
    <t xml:space="preserve">4 days </t>
  </si>
  <si>
    <t xml:space="preserve">3 days </t>
  </si>
  <si>
    <t xml:space="preserve">2 days </t>
  </si>
  <si>
    <t xml:space="preserve">1 day </t>
  </si>
  <si>
    <t xml:space="preserve">&lt;1 day </t>
  </si>
  <si>
    <t>Division/Group</t>
  </si>
  <si>
    <t>Space Type</t>
  </si>
  <si>
    <t>Space Group</t>
  </si>
  <si>
    <t>Space Category 1</t>
  </si>
  <si>
    <t>Space Category 2</t>
  </si>
  <si>
    <t>Division</t>
  </si>
  <si>
    <t>Quantity</t>
  </si>
  <si>
    <t>Square Feet</t>
  </si>
  <si>
    <t>Required Sq. Ft. Total</t>
  </si>
  <si>
    <t>Preferred Sq. Ft. Total</t>
  </si>
  <si>
    <t>Secured Space</t>
  </si>
  <si>
    <t>Space Notes</t>
  </si>
  <si>
    <t>x</t>
  </si>
  <si>
    <t>Net increase</t>
  </si>
  <si>
    <t>Commissioners Office (CMO) Suite</t>
  </si>
  <si>
    <t>Assigned Executive Office</t>
  </si>
  <si>
    <t>Executive</t>
  </si>
  <si>
    <t>Assigned</t>
  </si>
  <si>
    <t>CMO</t>
  </si>
  <si>
    <t>Yes</t>
  </si>
  <si>
    <t>Note all suites require badge/card access and video recording at entrances</t>
  </si>
  <si>
    <t>Assigned Office</t>
  </si>
  <si>
    <t>Standard</t>
  </si>
  <si>
    <t>Assigned Workstation</t>
  </si>
  <si>
    <t>Workstation</t>
  </si>
  <si>
    <t>Conference Room</t>
  </si>
  <si>
    <t>Conference</t>
  </si>
  <si>
    <t>10 person occupancy</t>
  </si>
  <si>
    <t>File Storage</t>
  </si>
  <si>
    <t>Storage</t>
  </si>
  <si>
    <t>File</t>
  </si>
  <si>
    <t>Open</t>
  </si>
  <si>
    <t>Kitchenette w/ Copier</t>
  </si>
  <si>
    <t>Communal</t>
  </si>
  <si>
    <t>Kitchenette w copier</t>
  </si>
  <si>
    <t>Ecological and Water Resources (EWR)</t>
  </si>
  <si>
    <t>Assigned Director Office</t>
  </si>
  <si>
    <t>Director</t>
  </si>
  <si>
    <t>EWR</t>
  </si>
  <si>
    <t>Unassigned Office</t>
  </si>
  <si>
    <t>Unassigned</t>
  </si>
  <si>
    <t>Assigned Supervisor Workstation</t>
  </si>
  <si>
    <t xml:space="preserve">Supervisor </t>
  </si>
  <si>
    <t>Unassigned Workstation</t>
  </si>
  <si>
    <t>Storage - MN Biological Survey</t>
  </si>
  <si>
    <t>MN Biological Survey</t>
  </si>
  <si>
    <t>Near loading dock preferred</t>
  </si>
  <si>
    <t>Storage - Non-Game BirdxBird Program</t>
  </si>
  <si>
    <t>Non-Game</t>
  </si>
  <si>
    <t>Storage - Project Wet</t>
  </si>
  <si>
    <t>Project Wet</t>
  </si>
  <si>
    <t>Enforcement (ENF)</t>
  </si>
  <si>
    <t>ENF</t>
  </si>
  <si>
    <t>Main floor is preferred</t>
  </si>
  <si>
    <t>Copy/Printer</t>
  </si>
  <si>
    <t>Miscellaneous</t>
  </si>
  <si>
    <t>Copier/Printer</t>
  </si>
  <si>
    <t>Enforcement Office</t>
  </si>
  <si>
    <t>Small Kitchenette</t>
  </si>
  <si>
    <t>Kitchenette</t>
  </si>
  <si>
    <t>Small</t>
  </si>
  <si>
    <t>Fish and Wildlife (FAW)</t>
  </si>
  <si>
    <t>FAW</t>
  </si>
  <si>
    <t>To Resolve: License center needs to be secure - need to split out license center. SL asked Pat R. 6/27</t>
  </si>
  <si>
    <t>3 assigned spaces accounted for under License Center Service Counter</t>
  </si>
  <si>
    <t>FAW License Center Suite</t>
  </si>
  <si>
    <t>Revenue room and safe</t>
  </si>
  <si>
    <t>Specialty</t>
  </si>
  <si>
    <t>Safe (revenue)</t>
  </si>
  <si>
    <t>--</t>
  </si>
  <si>
    <t>Badge/card access</t>
  </si>
  <si>
    <t>License Center Suite</t>
  </si>
  <si>
    <t>Forestry (FOR)</t>
  </si>
  <si>
    <t>LAM</t>
  </si>
  <si>
    <t>FOR</t>
  </si>
  <si>
    <t>General Counsel</t>
  </si>
  <si>
    <t>Same floor as CMO</t>
  </si>
  <si>
    <t>CMO extension</t>
  </si>
  <si>
    <t>Government Relations</t>
  </si>
  <si>
    <t>Adjacent to CMO</t>
  </si>
  <si>
    <t>Lands and Minerals (LAM)</t>
  </si>
  <si>
    <t>MNIT</t>
  </si>
  <si>
    <t>File Storage Secure</t>
  </si>
  <si>
    <t>Secure</t>
  </si>
  <si>
    <t>Prefer adjacent to LAM. Secure fire resistant room</t>
  </si>
  <si>
    <t>MNIT at DNR</t>
  </si>
  <si>
    <t>To resolve: Provide assigned office for Jenna or not? if yes, director or manager size?</t>
  </si>
  <si>
    <t>OSD</t>
  </si>
  <si>
    <t>if Jenna gets office can this # be reduced to two?</t>
  </si>
  <si>
    <t>Office of Diversity, Equity &amp; Inclusion (ODEI)</t>
  </si>
  <si>
    <t>Operations Services (OSD)</t>
  </si>
  <si>
    <t>OCO equipment and give-aways. Badge/card access</t>
  </si>
  <si>
    <t>MR Design Library</t>
  </si>
  <si>
    <t>OSD Human Resources - Secure Suite??</t>
  </si>
  <si>
    <t>Judy to Confirm office/workstation needs</t>
  </si>
  <si>
    <t>OSD Human Resources</t>
  </si>
  <si>
    <t>HR Dedicated Conference Room</t>
  </si>
  <si>
    <t>Dedicated</t>
  </si>
  <si>
    <t>TO verify</t>
  </si>
  <si>
    <t>Parks and Trails (PAT)</t>
  </si>
  <si>
    <t>PAT</t>
  </si>
  <si>
    <t>Tribal Relations</t>
  </si>
  <si>
    <t>One hotel office on same floor as CMO</t>
  </si>
  <si>
    <t>Office of School Trust Lands (sublease)</t>
  </si>
  <si>
    <t>Adjacent to FOR/LAM and two hotel workstations</t>
  </si>
  <si>
    <t>ENF Investigations Suite</t>
  </si>
  <si>
    <t>Easy access to loading dock and employee entrance</t>
  </si>
  <si>
    <t xml:space="preserve"> </t>
  </si>
  <si>
    <t>Enforcement Investigations Suite</t>
  </si>
  <si>
    <t>Vault Storage</t>
  </si>
  <si>
    <t>Vault</t>
  </si>
  <si>
    <t>Reinforced walls to deck for security storage areas. Badge/card access</t>
  </si>
  <si>
    <t>Walk-In Freezer</t>
  </si>
  <si>
    <t>Freezer, Walk-In</t>
  </si>
  <si>
    <t>Investigations Suite</t>
  </si>
  <si>
    <t xml:space="preserve">Badge/card access to room containing walk-in freezer </t>
  </si>
  <si>
    <t>Special Purpose Space</t>
  </si>
  <si>
    <t>EWR Primary Lab</t>
  </si>
  <si>
    <t>Lab</t>
  </si>
  <si>
    <t>Primary</t>
  </si>
  <si>
    <t>Secured Special Purpose Space</t>
  </si>
  <si>
    <t>EWR Secondary Lab</t>
  </si>
  <si>
    <t>Secondary</t>
  </si>
  <si>
    <t>FAW Primary Lab</t>
  </si>
  <si>
    <t>FAW Secondary Lab (Wet Lab)</t>
  </si>
  <si>
    <t>Wet Lab</t>
  </si>
  <si>
    <t>OSD Studio</t>
  </si>
  <si>
    <t>Communications</t>
  </si>
  <si>
    <t>Studio</t>
  </si>
  <si>
    <t>Within OSD OCO area. Key or badge/card access</t>
  </si>
  <si>
    <t>OSD Video Editing Suite</t>
  </si>
  <si>
    <t>Video Editing Suite</t>
  </si>
  <si>
    <t>OSD Audio Room</t>
  </si>
  <si>
    <t>Audio Room</t>
  </si>
  <si>
    <t>OSd</t>
  </si>
  <si>
    <t>Shared Space</t>
  </si>
  <si>
    <t>Bicycle Storage</t>
  </si>
  <si>
    <t>Bicycle</t>
  </si>
  <si>
    <t>Option for Indoor or Outdoor Storage (SF based off a 5 bike stand 36"Dx48"Wx81"H).  Badge/card access if a shared room or shared fenced area</t>
  </si>
  <si>
    <t>DEOC Conference Room</t>
  </si>
  <si>
    <t>Mixed Use:  DEOC/Large Conf</t>
  </si>
  <si>
    <t>Shared conference room when not in use for emergency operations</t>
  </si>
  <si>
    <t>Large Conference Rm 1</t>
  </si>
  <si>
    <t>Large</t>
  </si>
  <si>
    <t>Preferred adjacency to the CMO Suite; 25 person occupancy</t>
  </si>
  <si>
    <t>Large Conference Rm 2</t>
  </si>
  <si>
    <t>Public facing; 35 person occupancy</t>
  </si>
  <si>
    <t>Large Conference Rm 3</t>
  </si>
  <si>
    <t>40 person occupancy</t>
  </si>
  <si>
    <t>Press Conf/Media/Gathering</t>
  </si>
  <si>
    <t>Public Access</t>
  </si>
  <si>
    <t>Adjacent to lobby.  Outside of secure employee space</t>
  </si>
  <si>
    <t>Medium Conference Room 1</t>
  </si>
  <si>
    <t>Medium</t>
  </si>
  <si>
    <t>Provide one on each floor (qty. of 4 is an estimate) (We do not know the layout of building we will be working with, should we request a number instead</t>
  </si>
  <si>
    <t>Medium Conference Room 2</t>
  </si>
  <si>
    <t>Public facing</t>
  </si>
  <si>
    <t>Small Conference Room</t>
  </si>
  <si>
    <t>equally located within each Division/on each floor</t>
  </si>
  <si>
    <t>Huddle Room</t>
  </si>
  <si>
    <t>Meeting Room</t>
  </si>
  <si>
    <t xml:space="preserve">2 per Division or an equal grouping per floor. </t>
  </si>
  <si>
    <t>Exercise Room</t>
  </si>
  <si>
    <t>Provide within agency space or in a larger space shared with other building tenants. Prefer badge/card access</t>
  </si>
  <si>
    <t>Informal Meeting Space</t>
  </si>
  <si>
    <t>Informal Meeting</t>
  </si>
  <si>
    <t>Collaboration Space</t>
  </si>
  <si>
    <t>Collaboration</t>
  </si>
  <si>
    <t>delete this note: confirmed 6/28</t>
  </si>
  <si>
    <t>Prefer large onsite cafeteria.  If not available then breakroom space preferred to be larger</t>
  </si>
  <si>
    <t>Library</t>
  </si>
  <si>
    <t>Includes Data Practices review area</t>
  </si>
  <si>
    <t>Mother's Room</t>
  </si>
  <si>
    <t>General Building Space</t>
  </si>
  <si>
    <t>Door code lock</t>
  </si>
  <si>
    <t>Quiet Room</t>
  </si>
  <si>
    <t>Door code lock. Prefer badge/card access</t>
  </si>
  <si>
    <t>Men's and Women's Restrooms</t>
  </si>
  <si>
    <t>Restrooms</t>
  </si>
  <si>
    <t>Men's andWomen's</t>
  </si>
  <si>
    <t>This is an estimate; Provide per code</t>
  </si>
  <si>
    <t>Gender Neutral Restrooms</t>
  </si>
  <si>
    <t xml:space="preserve">Gender Neutral </t>
  </si>
  <si>
    <t>Lockers for office staff</t>
  </si>
  <si>
    <t xml:space="preserve">Lockers for office staff </t>
  </si>
  <si>
    <t>Groups of six for each quantity</t>
  </si>
  <si>
    <t>Grouping of 12 small lockers within divisions or provide a consolidated locker area</t>
  </si>
  <si>
    <t>Outdoor Seating</t>
  </si>
  <si>
    <t>Outdoor</t>
  </si>
  <si>
    <t>Seating</t>
  </si>
  <si>
    <t>Prefer space for up to 50 people. Prefer that space is secure from non-employees walking by</t>
  </si>
  <si>
    <t>Outdoor Plantings and Media Area</t>
  </si>
  <si>
    <t>Plantings and Media Area</t>
  </si>
  <si>
    <t>Shower/Locker Room</t>
  </si>
  <si>
    <t xml:space="preserve">Provide a minimum of one that is gender neutral </t>
  </si>
  <si>
    <t>Reception and Visitor Service Space</t>
  </si>
  <si>
    <t>License Center Service Counter</t>
  </si>
  <si>
    <t>Public Space</t>
  </si>
  <si>
    <t>Lobby and Waiting Area</t>
  </si>
  <si>
    <t>Reception Desk</t>
  </si>
  <si>
    <t>Security/Guard Desk</t>
  </si>
  <si>
    <t>DNR Store and Gift Shop</t>
  </si>
  <si>
    <t>Serves visitors and employees. Lockable. Includes storage space</t>
  </si>
  <si>
    <t>Within OCO area</t>
  </si>
  <si>
    <t>Support Space</t>
  </si>
  <si>
    <t>Computer and Materials Surplus Room</t>
  </si>
  <si>
    <t>Information Center Mailing Station</t>
  </si>
  <si>
    <t>Loading Dock: trash/recycling</t>
  </si>
  <si>
    <t>MNIT at DNR Workroom</t>
  </si>
  <si>
    <t>Trash and mixed recycling indoors or adjacent secure outdoor space. Paper recycling indoors.</t>
  </si>
  <si>
    <t>Loading Docks - Exterior</t>
  </si>
  <si>
    <t>MNIT - DNR Accessories Inventory</t>
  </si>
  <si>
    <t>Provide semi trailer height dock and large parcel delivery truck dock as well as space for employees loading vehicles</t>
  </si>
  <si>
    <t>Mailing and Shipping Center</t>
  </si>
  <si>
    <t>Server Room</t>
  </si>
  <si>
    <t>Shipping Overflow Room</t>
  </si>
  <si>
    <t>Network Switches</t>
  </si>
  <si>
    <t>FFE Receiving and Storage</t>
  </si>
  <si>
    <t>FFE</t>
  </si>
  <si>
    <t>Receiving and Storage</t>
  </si>
  <si>
    <t>Badge/card access (key access ok if accessed from Mailing and Shipping Room)</t>
  </si>
  <si>
    <t>Trash/Recycling/Vending Area</t>
  </si>
  <si>
    <t>Work Areas: Copy/Print/Scan/Plot</t>
  </si>
  <si>
    <t>Storage Space (outside Division Area)</t>
  </si>
  <si>
    <t>Room</t>
  </si>
  <si>
    <t>Outside Division Area</t>
  </si>
  <si>
    <t>On site storage preferred,  convenient location if off site.  Card acces into overall storage area and HR storage, key access ok for other division storage areas</t>
  </si>
  <si>
    <t>On site storage preferred,  convenient location if off site</t>
  </si>
  <si>
    <t>Adjacent to Mail/Shipping/Loading Dock</t>
  </si>
  <si>
    <t>License Center Secure Storage</t>
  </si>
  <si>
    <t>Delete this editorial note: Stan increased as existing is 284 sq. ft.</t>
  </si>
  <si>
    <t>On site storage preferred,  convenient location if off site (HR 190 SF; MR 120 SF; OCO 80 SF; OMBS 395 SF)</t>
  </si>
  <si>
    <t>Delete editorial note: 5010 cage storage total - require reduction???? 4984 existing</t>
  </si>
  <si>
    <t>Agency SF Subtotal</t>
  </si>
  <si>
    <t>Panel Creep, etc.</t>
  </si>
  <si>
    <t>CIrculation (40%)</t>
  </si>
  <si>
    <t>Agency SF Total</t>
  </si>
  <si>
    <t>Editorial to delete: 31% reduction from 140,440 sq. ft. # in lease. 35% reduction from actual sq. ft. of 150k.</t>
  </si>
  <si>
    <t>Required Total</t>
  </si>
  <si>
    <t>Equivalent of 2.5 floors</t>
  </si>
  <si>
    <t>Preferred Total</t>
  </si>
  <si>
    <t>Acceptable Sq. Ft. Search Range</t>
  </si>
  <si>
    <t>90,000-105,000 sq. ft.</t>
  </si>
  <si>
    <t>Space Group Broad</t>
  </si>
  <si>
    <t>People Space</t>
  </si>
  <si>
    <t>Sum of Quantity</t>
  </si>
  <si>
    <t>Space Category  Type</t>
  </si>
  <si>
    <t>Grand Total</t>
  </si>
  <si>
    <t>Commissioners Office (CMO) Suite Total</t>
  </si>
  <si>
    <t>(blank)</t>
  </si>
  <si>
    <t>Ecological and Water Resources (EWR) Total</t>
  </si>
  <si>
    <t>Enforcement (ENF) Total</t>
  </si>
  <si>
    <t>FAW License Center Suite Total</t>
  </si>
  <si>
    <t>Fish and Wildlife (FAW) Total</t>
  </si>
  <si>
    <t>Forestry (FOR) Total</t>
  </si>
  <si>
    <t>General Counsel Suite</t>
  </si>
  <si>
    <t>General Counsel Suite Total</t>
  </si>
  <si>
    <t>Government Relations Total</t>
  </si>
  <si>
    <t>Lands and Minerals (LAM) Total</t>
  </si>
  <si>
    <t>Office of School Trust Lands (sublease) Total</t>
  </si>
  <si>
    <t>Operations Services (OSD) Total</t>
  </si>
  <si>
    <t>OSD Human Resources Suite</t>
  </si>
  <si>
    <t>OSD Human Resources Suite Total</t>
  </si>
  <si>
    <t>Parks and Trails (PAT) Total</t>
  </si>
  <si>
    <t>Tribal Relations Total</t>
  </si>
  <si>
    <t>MNIT @ DNR</t>
  </si>
  <si>
    <t>MNIT @ DNR Total</t>
  </si>
  <si>
    <t>Division_Group</t>
  </si>
  <si>
    <t>Space Group Subgroup</t>
  </si>
  <si>
    <t>Office</t>
  </si>
  <si>
    <t>Unassigned Total</t>
  </si>
  <si>
    <t>Workstation (open)</t>
  </si>
  <si>
    <t>Total</t>
  </si>
  <si>
    <t>Teams</t>
  </si>
  <si>
    <t>COBAT</t>
  </si>
  <si>
    <t>Space Category Type 2</t>
  </si>
  <si>
    <t>Lockers for office staff  Total</t>
  </si>
  <si>
    <t>Mailing and Shipping Center Total</t>
  </si>
  <si>
    <t>Mother's Room Total</t>
  </si>
  <si>
    <t>Quiet Room Total</t>
  </si>
  <si>
    <t>Restrooms Total</t>
  </si>
  <si>
    <t>Shipping Overflow Room Total</t>
  </si>
  <si>
    <t>Shower/Locker Room Total</t>
  </si>
  <si>
    <t>General Building Space Total</t>
  </si>
  <si>
    <t>Lab - EWR</t>
  </si>
  <si>
    <t>Primary Total</t>
  </si>
  <si>
    <t>Secondary Total</t>
  </si>
  <si>
    <t>Lab - EWR Total</t>
  </si>
  <si>
    <t>Lab - FAW</t>
  </si>
  <si>
    <t>Lab - FAW Total</t>
  </si>
  <si>
    <t>Meeting Space</t>
  </si>
  <si>
    <t>HR - Dedicated</t>
  </si>
  <si>
    <t>Conference Room Total</t>
  </si>
  <si>
    <t>Huddle Room Total</t>
  </si>
  <si>
    <t>Meeting Space Total</t>
  </si>
  <si>
    <t>Meeting Space - Open</t>
  </si>
  <si>
    <t>Informal/Collaborative Meeting Areas</t>
  </si>
  <si>
    <t>Informal/Collaborative Meeting Areas Total</t>
  </si>
  <si>
    <t>Meeting Space - Open Total</t>
  </si>
  <si>
    <t>Copier/Printer Total</t>
  </si>
  <si>
    <t>Kitchenette Total</t>
  </si>
  <si>
    <t>Kitchenette w copier Total</t>
  </si>
  <si>
    <t>Loading Dock</t>
  </si>
  <si>
    <t>Loading Dock Total</t>
  </si>
  <si>
    <t>MR Design Library Total</t>
  </si>
  <si>
    <t>OCO Creative/Design Workcounter</t>
  </si>
  <si>
    <t>OCO Creative/Design Workcounter Total</t>
  </si>
  <si>
    <t>Trash/Recycling/Vending Areas</t>
  </si>
  <si>
    <t>Trash/Recycling/Vending Areas Total</t>
  </si>
  <si>
    <t>Work Areas: Copy/Print/Scan/Plot Total</t>
  </si>
  <si>
    <t>Miscellaneous Total</t>
  </si>
  <si>
    <t>Director Total</t>
  </si>
  <si>
    <t>Executive Total</t>
  </si>
  <si>
    <t>Standard Total</t>
  </si>
  <si>
    <t>Office Total</t>
  </si>
  <si>
    <t>Seating Total</t>
  </si>
  <si>
    <t>Outdoor Total</t>
  </si>
  <si>
    <t>Reception/Visitor Service Space</t>
  </si>
  <si>
    <t>License Center Service Counter Total</t>
  </si>
  <si>
    <t>Lobby and Waiting Area Total</t>
  </si>
  <si>
    <t>Reception Desk Total</t>
  </si>
  <si>
    <t>Security/Guard Desk Total</t>
  </si>
  <si>
    <t>Waiting Area</t>
  </si>
  <si>
    <t>Waiting Area Total</t>
  </si>
  <si>
    <t>Reception/Visitor Service Space Total</t>
  </si>
  <si>
    <t>Communications Total</t>
  </si>
  <si>
    <t>Exercise Room Total</t>
  </si>
  <si>
    <t>Freezer, Walk-In Total</t>
  </si>
  <si>
    <t>Library Total</t>
  </si>
  <si>
    <t>Press Conf/Media/Gathering Total</t>
  </si>
  <si>
    <t>Safe (revenue) Total</t>
  </si>
  <si>
    <t>Specialty Total</t>
  </si>
  <si>
    <t>Bicycle Total</t>
  </si>
  <si>
    <t>File Total</t>
  </si>
  <si>
    <t>Receiving and Storage Total</t>
  </si>
  <si>
    <t>Room Total</t>
  </si>
  <si>
    <t>Vault Total</t>
  </si>
  <si>
    <t>Storage Total</t>
  </si>
  <si>
    <t>Computer and Materials Surplus Room Total</t>
  </si>
  <si>
    <t>Information Center Mailing Station Total</t>
  </si>
  <si>
    <t>MNIT - DNR Accessories Inventory Total</t>
  </si>
  <si>
    <t>MNIT at DNR Workroom Total</t>
  </si>
  <si>
    <t>Network Switches Total</t>
  </si>
  <si>
    <t>Server Room Total</t>
  </si>
  <si>
    <t>Support Space Total</t>
  </si>
  <si>
    <t>Supervisor  Total</t>
  </si>
  <si>
    <t>Workstation Total</t>
  </si>
  <si>
    <t>Other Space</t>
  </si>
  <si>
    <t>Finished Storage</t>
  </si>
  <si>
    <t>Unfinished Storage</t>
  </si>
  <si>
    <t>&lt;--- Net increase of preferred sq ft (column O)</t>
  </si>
  <si>
    <t>Panel Creep</t>
  </si>
  <si>
    <t>Circulation (37%)</t>
  </si>
  <si>
    <t xml:space="preserve">&lt;--- Subtotal of preferred sq ft </t>
  </si>
  <si>
    <t>Agency SF Total (with Preferred SF)</t>
  </si>
  <si>
    <t>Summary of Space Needs</t>
  </si>
  <si>
    <t>Summary by Broad Category</t>
  </si>
  <si>
    <t>Sum of Required Sq. Ft. Total</t>
  </si>
  <si>
    <t>Estimate for Panel Creep &amp; Circulation Space</t>
  </si>
  <si>
    <t>Total Space Need</t>
  </si>
  <si>
    <t>Summary by Division/Group</t>
  </si>
  <si>
    <t>Note: storage space relfects an overall 25% reduction in space.</t>
  </si>
  <si>
    <t>Group</t>
  </si>
  <si>
    <t>Group Description</t>
  </si>
  <si>
    <t>Spaces common to most office bldgs:  mailroom/shipping/receiving/docks/restrooms</t>
  </si>
  <si>
    <t>EWR and FAW primary and secondary labs</t>
  </si>
  <si>
    <t>Conference rooms, huddle rooms, collaboration space</t>
  </si>
  <si>
    <t>Kitchenettes, copier/printers, MR Design Library</t>
  </si>
  <si>
    <t>Walled staff offices</t>
  </si>
  <si>
    <t>Outdoor seating, media area</t>
  </si>
  <si>
    <t>License Center, Lobby, Reception Desk, Security Guard</t>
  </si>
  <si>
    <t>Library, Exercise Room, Safe, DNR Store/Gift Shop, ENF Freezer, Communications Studios</t>
  </si>
  <si>
    <t>File, Bicycle, Furniture/Fixtures/Equip, Fire-Proof Vault, Cage</t>
  </si>
  <si>
    <t>MNIT (Server, Switches, Accessories Inventory/Materials, Workroom), Info Center Mailroom)</t>
  </si>
  <si>
    <t>Open work spaces such as cubicles</t>
  </si>
  <si>
    <t>Excludes circulation space, panel creep, etc.</t>
  </si>
  <si>
    <t>DNR Space Needs Summary</t>
  </si>
  <si>
    <t>Workstation2</t>
  </si>
  <si>
    <t>Workstation2 Total</t>
  </si>
  <si>
    <t xml:space="preserve">Dual Use Large Conference Room </t>
  </si>
  <si>
    <t>EWR Lab</t>
  </si>
  <si>
    <t>Dual Use Large Conference Room  Total</t>
  </si>
  <si>
    <t>Secure Suite</t>
  </si>
  <si>
    <t>Secure Suite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</si>
</sst>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444444"/>
      <name val="Calibri"/>
      <charset val="1"/>
    </font>
    <font>
      <sz val="8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90"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1" xfId="0" applyBorder="1"/>
    <xf numFmtId="0" fontId="0" fillId="4" borderId="1" xfId="0" applyFill="1" applyBorder="1"/>
    <xf numFmtId="164" fontId="0" fillId="0" borderId="0" xfId="1" applyNumberFormat="1" applyFont="1"/>
    <xf numFmtId="0" fontId="0" fillId="0" borderId="2" xfId="0" applyBorder="1"/>
    <xf numFmtId="0" fontId="0" fillId="0" borderId="0" xfId="0"/>
    <xf numFmtId="0" fontId="0" fillId="0" borderId="0" xfId="0" applyFill="1"/>
    <xf numFmtId="0" fontId="0" fillId="3" borderId="0" xfId="0" applyFill="1"/>
    <xf numFmtId="0" fontId="0" fillId="0" borderId="0" xfId="0" pivotButton="1"/>
    <xf numFmtId="0" fontId="0" fillId="0" borderId="0" xfId="0" applyAlignment="1">
      <alignment horizontal="center"/>
    </xf>
    <xf numFmtId="9" fontId="0" fillId="0" borderId="0" xfId="0" applyNumberFormat="1"/>
    <xf numFmtId="9" fontId="0" fillId="0" borderId="0" xfId="0" applyNumberFormat="1" applyAlignment="1">
      <alignment horizontal="left"/>
    </xf>
    <xf numFmtId="164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0" fillId="5" borderId="0" xfId="0" applyFill="1"/>
    <xf numFmtId="164" fontId="0" fillId="0" borderId="0" xfId="0" applyNumberFormat="1" applyFill="1"/>
    <xf numFmtId="164" fontId="0" fillId="5" borderId="0" xfId="0" applyNumberFormat="1" applyFill="1"/>
    <xf numFmtId="164" fontId="0" fillId="3" borderId="0" xfId="0" applyNumberFormat="1" applyFill="1"/>
    <xf numFmtId="0" fontId="0" fillId="0" borderId="3" xfId="0" applyBorder="1"/>
    <xf numFmtId="164" fontId="0" fillId="0" borderId="3" xfId="0" applyNumberFormat="1" applyBorder="1"/>
    <xf numFmtId="0" fontId="0" fillId="5" borderId="0" xfId="0" applyFill="1" applyAlignment="1">
      <alignment horizontal="right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0" fillId="3" borderId="0" xfId="0" applyFill="1" applyAlignment="1">
      <alignment wrapText="1"/>
    </xf>
    <xf numFmtId="0" fontId="0" fillId="0" borderId="0" xfId="0" applyFont="1" applyAlignment="1">
      <alignment wrapText="1"/>
    </xf>
    <xf numFmtId="0" fontId="0" fillId="5" borderId="0" xfId="0" applyFill="1" applyAlignment="1">
      <alignment wrapText="1"/>
    </xf>
    <xf numFmtId="0" fontId="0" fillId="3" borderId="0" xfId="0" applyFill="1" applyAlignment="1">
      <alignment horizontal="left" wrapText="1"/>
    </xf>
    <xf numFmtId="0" fontId="0" fillId="5" borderId="0" xfId="0" applyFill="1" applyAlignment="1">
      <alignment horizontal="center"/>
    </xf>
    <xf numFmtId="0" fontId="4" fillId="5" borderId="0" xfId="0" applyFont="1" applyFill="1"/>
    <xf numFmtId="0" fontId="3" fillId="6" borderId="0" xfId="0" applyFont="1" applyFill="1"/>
    <xf numFmtId="0" fontId="3" fillId="6" borderId="0" xfId="0" applyFont="1" applyFill="1" applyAlignment="1">
      <alignment wrapText="1"/>
    </xf>
    <xf numFmtId="0" fontId="0" fillId="6" borderId="0" xfId="0" applyFill="1"/>
    <xf numFmtId="0" fontId="0" fillId="7" borderId="0" xfId="0" applyFill="1"/>
    <xf numFmtId="0" fontId="0" fillId="5" borderId="0" xfId="0" quotePrefix="1" applyFill="1"/>
    <xf numFmtId="0" fontId="0" fillId="0" borderId="0" xfId="0" quotePrefix="1"/>
    <xf numFmtId="0" fontId="0" fillId="3" borderId="0" xfId="0" quotePrefix="1" applyFill="1"/>
    <xf numFmtId="164" fontId="0" fillId="7" borderId="0" xfId="0" applyNumberFormat="1" applyFill="1"/>
    <xf numFmtId="0" fontId="6" fillId="0" borderId="0" xfId="0" applyFont="1"/>
    <xf numFmtId="0" fontId="0" fillId="0" borderId="0" xfId="0" applyFill="1" applyAlignment="1">
      <alignment horizontal="center"/>
    </xf>
    <xf numFmtId="0" fontId="0" fillId="0" borderId="0" xfId="0" quotePrefix="1" applyFill="1"/>
    <xf numFmtId="164" fontId="1" fillId="8" borderId="6" xfId="0" applyNumberFormat="1" applyFont="1" applyFill="1" applyBorder="1"/>
    <xf numFmtId="164" fontId="1" fillId="8" borderId="5" xfId="0" applyNumberFormat="1" applyFont="1" applyFill="1" applyBorder="1" applyAlignment="1">
      <alignment horizontal="right" wrapText="1"/>
    </xf>
    <xf numFmtId="164" fontId="0" fillId="0" borderId="0" xfId="0" applyNumberFormat="1" applyAlignment="1">
      <alignment horizontal="right" wrapText="1"/>
    </xf>
    <xf numFmtId="164" fontId="0" fillId="9" borderId="0" xfId="0" applyNumberFormat="1" applyFill="1"/>
    <xf numFmtId="0" fontId="10" fillId="0" borderId="0" xfId="0" applyFont="1"/>
    <xf numFmtId="0" fontId="1" fillId="0" borderId="0" xfId="0" pivotButton="1" applyFont="1"/>
    <xf numFmtId="0" fontId="11" fillId="0" borderId="0" xfId="0" applyFont="1"/>
    <xf numFmtId="0" fontId="12" fillId="0" borderId="0" xfId="0" applyFont="1"/>
    <xf numFmtId="0" fontId="0" fillId="0" borderId="0" xfId="0" applyNumberFormat="1"/>
    <xf numFmtId="0" fontId="13" fillId="0" borderId="0" xfId="0" applyFont="1"/>
    <xf numFmtId="0" fontId="0" fillId="0" borderId="0" xfId="0" applyAlignment="1">
      <alignment horizontal="right"/>
    </xf>
    <xf numFmtId="0" fontId="0" fillId="3" borderId="0" xfId="0" applyNumberFormat="1" applyFill="1"/>
    <xf numFmtId="0" fontId="14" fillId="0" borderId="0" xfId="0" applyFont="1"/>
    <xf numFmtId="164" fontId="7" fillId="0" borderId="0" xfId="0" applyNumberFormat="1" applyFont="1" applyFill="1"/>
    <xf numFmtId="164" fontId="1" fillId="5" borderId="6" xfId="0" applyNumberFormat="1" applyFont="1" applyFill="1" applyBorder="1"/>
    <xf numFmtId="0" fontId="0" fillId="0" borderId="0" xfId="0" applyFill="1" applyAlignment="1">
      <alignment horizontal="right"/>
    </xf>
    <xf numFmtId="0" fontId="0" fillId="11" borderId="0" xfId="0" applyFill="1"/>
    <xf numFmtId="0" fontId="0" fillId="11" borderId="0" xfId="0" applyNumberFormat="1" applyFill="1"/>
    <xf numFmtId="164" fontId="0" fillId="11" borderId="0" xfId="0" applyNumberFormat="1" applyFill="1"/>
    <xf numFmtId="164" fontId="0" fillId="0" borderId="0" xfId="0" applyNumberFormat="1" applyAlignment="1"/>
    <xf numFmtId="0" fontId="0" fillId="0" borderId="0" xfId="0" applyAlignment="1">
      <alignment horizontal="right" wrapText="1"/>
    </xf>
    <xf numFmtId="0" fontId="0" fillId="0" borderId="0" xfId="0" pivotButton="1" applyAlignment="1">
      <alignment horizontal="right" wrapText="1"/>
    </xf>
    <xf numFmtId="0" fontId="0" fillId="0" borderId="0" xfId="0" applyAlignment="1"/>
    <xf numFmtId="41" fontId="0" fillId="0" borderId="0" xfId="0" applyNumberFormat="1" applyFill="1"/>
    <xf numFmtId="41" fontId="0" fillId="0" borderId="4" xfId="0" applyNumberFormat="1" applyFill="1" applyBorder="1"/>
    <xf numFmtId="0" fontId="0" fillId="12" borderId="0" xfId="0" applyNumberFormat="1" applyFill="1"/>
    <xf numFmtId="0" fontId="0" fillId="2" borderId="0" xfId="0" applyNumberFormat="1" applyFill="1"/>
    <xf numFmtId="0" fontId="0" fillId="0" borderId="7" xfId="0" applyBorder="1"/>
    <xf numFmtId="0" fontId="9" fillId="0" borderId="0" xfId="0" applyFont="1" applyFill="1" applyBorder="1" applyAlignment="1">
      <alignment horizontal="left"/>
    </xf>
    <xf numFmtId="164" fontId="3" fillId="0" borderId="0" xfId="0" applyNumberFormat="1" applyFont="1" applyFill="1" applyBorder="1"/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0" fillId="0" borderId="0" xfId="0" applyFont="1" applyFill="1"/>
    <xf numFmtId="164" fontId="0" fillId="0" borderId="3" xfId="0" applyNumberFormat="1" applyFill="1" applyBorder="1"/>
    <xf numFmtId="164" fontId="0" fillId="0" borderId="0" xfId="0" applyNumberFormat="1" applyFont="1" applyFill="1"/>
    <xf numFmtId="0" fontId="7" fillId="0" borderId="0" xfId="0" applyFont="1" applyFill="1"/>
    <xf numFmtId="0" fontId="9" fillId="0" borderId="0" xfId="0" applyFont="1" applyFill="1"/>
    <xf numFmtId="164" fontId="3" fillId="0" borderId="0" xfId="0" applyNumberFormat="1" applyFont="1" applyFill="1"/>
    <xf numFmtId="0" fontId="8" fillId="0" borderId="0" xfId="0" applyFont="1" applyFill="1" applyAlignment="1">
      <alignment horizontal="right"/>
    </xf>
    <xf numFmtId="0" fontId="0" fillId="0" borderId="4" xfId="0" applyFill="1" applyBorder="1"/>
    <xf numFmtId="3" fontId="9" fillId="0" borderId="0" xfId="0" applyNumberFormat="1" applyFont="1" applyFill="1"/>
    <xf numFmtId="0" fontId="3" fillId="0" borderId="0" xfId="0" applyFont="1" applyFill="1"/>
    <xf numFmtId="0" fontId="0" fillId="0" borderId="0" xfId="0" applyNumberFormat="1" applyFill="1"/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3" borderId="0" xfId="0" applyFill="1" applyAlignment="1">
      <alignment horizontal="center"/>
    </xf>
    <xf numFmtId="0" fontId="0" fillId="10" borderId="0" xfId="0" applyFill="1" applyAlignment="1">
      <alignment horizontal="center"/>
    </xf>
  </cellXfs>
  <cellStyles count="2">
    <cellStyle name="Comma" xfId="1" builtinId="3"/>
    <cellStyle name="Normal" xfId="0" builtinId="0"/>
  </cellStyles>
  <dxfs count="75">
    <dxf>
      <alignment horizontal="right"/>
    </dxf>
    <dxf>
      <alignment wrapText="1"/>
    </dxf>
    <dxf>
      <alignment wrapText="0"/>
    </dxf>
    <dxf>
      <numFmt numFmtId="164" formatCode="_(* #,##0_);_(* \(#,##0\);_(* &quot;-&quot;??_);_(@_)"/>
    </dxf>
    <dxf>
      <numFmt numFmtId="164" formatCode="_(* #,##0_);_(* \(#,##0\);_(* &quot;-&quot;??_);_(@_)"/>
    </dxf>
    <dxf>
      <alignment horizontal="right"/>
    </dxf>
    <dxf>
      <alignment wrapText="1"/>
    </dxf>
    <dxf>
      <alignment horizontal="right"/>
    </dxf>
    <dxf>
      <alignment wrapText="1"/>
    </dxf>
    <dxf>
      <alignment horizontal="right"/>
    </dxf>
    <dxf>
      <alignment wrapText="1"/>
    </dxf>
    <dxf>
      <fill>
        <patternFill patternType="solid">
          <bgColor theme="7" tint="0.79998168889431442"/>
        </patternFill>
      </fill>
    </dxf>
    <dxf>
      <numFmt numFmtId="164" formatCode="_(* #,##0_);_(* \(#,##0\);_(* &quot;-&quot;??_);_(@_)"/>
    </dxf>
    <dxf>
      <numFmt numFmtId="164" formatCode="_(* #,##0_);_(* \(#,##0\);_(* &quot;-&quot;??_);_(@_)"/>
    </dxf>
    <dxf>
      <alignment horizontal="right"/>
    </dxf>
    <dxf>
      <alignment wrapText="1"/>
    </dxf>
    <dxf>
      <alignment wrapText="0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horizontal="right"/>
    </dxf>
    <dxf>
      <numFmt numFmtId="164" formatCode="_(* #,##0_);_(* \(#,##0\);_(* &quot;-&quot;??_);_(@_)"/>
    </dxf>
    <dxf>
      <numFmt numFmtId="164" formatCode="_(* #,##0_);_(* \(#,##0\);_(* &quot;-&quot;??_);_(@_)"/>
    </dxf>
    <dxf>
      <alignment wrapText="1"/>
    </dxf>
    <dxf>
      <alignment horizontal="right"/>
    </dxf>
    <dxf>
      <numFmt numFmtId="164" formatCode="_(* #,##0_);_(* \(#,##0\);_(* &quot;-&quot;??_);_(@_)"/>
    </dxf>
    <dxf>
      <numFmt numFmtId="164" formatCode="_(* #,##0_);_(* \(#,##0\);_(* &quot;-&quot;??_);_(@_)"/>
    </dxf>
    <dxf>
      <font>
        <b/>
      </font>
    </dxf>
    <dxf>
      <font>
        <b/>
      </font>
    </dxf>
    <dxf>
      <alignment wrapText="1"/>
    </dxf>
    <dxf>
      <alignment wrapText="1"/>
    </dxf>
    <dxf>
      <numFmt numFmtId="164" formatCode="_(* #,##0_);_(* \(#,##0\);_(* &quot;-&quot;??_);_(@_)"/>
    </dxf>
    <dxf>
      <numFmt numFmtId="164" formatCode="_(* #,##0_);_(* \(#,##0\);_(* &quot;-&quot;??_);_(@_)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(* #,##0_);_(* \(#,##0\);_(* &quot;-&quot;??_);_(@_)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9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theme="8" tint="0.59999389629810485"/>
        </patternFill>
      </fill>
    </dxf>
    <dxf>
      <fill>
        <patternFill patternType="solid">
          <fgColor indexed="64"/>
          <bgColor rgb="FFFFFF00"/>
        </patternFill>
      </fill>
    </dxf>
    <dxf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1"/>
        </patternFill>
      </fill>
    </dxf>
  </dxfs>
  <tableStyles count="0" defaultTableStyle="TableStyleMedium2" defaultPivotStyle="PivotStyleLight16"/>
  <colors>
    <mruColors>
      <color rgb="FFF5F5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17</xdr:row>
      <xdr:rowOff>28575</xdr:rowOff>
    </xdr:from>
    <xdr:to>
      <xdr:col>6</xdr:col>
      <xdr:colOff>200998</xdr:colOff>
      <xdr:row>31</xdr:row>
      <xdr:rowOff>114684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EC3B874-F7D4-43D9-A810-B3B0475BB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3267075"/>
          <a:ext cx="6973273" cy="275310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eg Rottach" refreshedDate="45581.454023726852" createdVersion="8" refreshedVersion="8" minRefreshableVersion="3" recordCount="160" xr:uid="{FEB41BC2-111A-4864-8C51-DFAC4A69E9A3}">
  <cacheSource type="worksheet">
    <worksheetSource name="Table13"/>
  </cacheSource>
  <cacheFields count="14">
    <cacheField name="Division/Group" numFmtId="0">
      <sharedItems containsBlank="1" count="32">
        <s v="Commissioners Office (CMO) Suite"/>
        <s v="File Storage"/>
        <s v="Ecological and Water Resources (EWR)"/>
        <s v="Finished Storage"/>
        <s v="Enforcement (ENF)"/>
        <s v="Fish and Wildlife (FAW)"/>
        <s v="FAW License Center Suite"/>
        <s v="Forestry (FOR)"/>
        <s v="General Counsel Suite"/>
        <s v="Government Relations"/>
        <s v="Lands and Minerals (LAM)"/>
        <s v="MNIT @ DNR"/>
        <s v="Operations Services (OSD)"/>
        <s v="OSD Human Resources Suite"/>
        <s v="Parks and Trails (PAT)"/>
        <s v="Tribal Relations"/>
        <s v="Office of School Trust Lands (sublease)"/>
        <s v="Secure Suite"/>
        <s v="Secured Special Purpose Space"/>
        <s v="Shared Space"/>
        <s v="Reception and Visitor Service Space"/>
        <s v="Support Space"/>
        <s v="Unfinished Storage"/>
        <s v="ENF Investigations Suite" u="1"/>
        <m u="1"/>
        <s v="Finished Division Storage" u="1"/>
        <s v="Unfinished Division Storage" u="1"/>
        <s v="Storage Unsecured" u="1"/>
        <s v="Storage Space (outside Division Area)" u="1"/>
        <s v="MNIT at DNR" u="1"/>
        <s v="Office of Diversity, Equity &amp; Inclusion (ODEI)" u="1"/>
        <s v="Special Purpose Space" u="1"/>
      </sharedItems>
    </cacheField>
    <cacheField name="Space Type" numFmtId="0">
      <sharedItems containsBlank="1" count="82">
        <s v="Assigned Executive Office"/>
        <s v="Assigned Office"/>
        <s v="Assigned Workstation"/>
        <s v="Conference Room"/>
        <s v="File Storage"/>
        <s v="Kitchenette w/ Copier"/>
        <m/>
        <s v="Assigned Director Office"/>
        <s v="Unassigned Office"/>
        <s v="Assigned Supervisor Workstation"/>
        <s v="Unassigned Workstation"/>
        <s v="Storage - MN Biological Survey"/>
        <s v="Copy/Printer"/>
        <s v="Revenue room and safe"/>
        <s v="File Storage Secure"/>
        <s v="Safe (revenue)"/>
        <s v="MR Design Library"/>
        <s v="HR Dedicated Conference Room"/>
        <s v="Vault Storage"/>
        <s v="Walk-In Freezer"/>
        <s v="EWR Primary Lab"/>
        <s v="EWR Secondary Lab"/>
        <s v="FAW Primary Lab"/>
        <s v="FAW Secondary Lab (Wet Lab)"/>
        <s v="OSD Studio"/>
        <s v="OSD Video Editing Suite"/>
        <s v="OSD Audio Room"/>
        <s v="Bicycle Storage"/>
        <s v="DEOC Conference Room"/>
        <s v="Large Conference Rm 1"/>
        <s v="Large Conference Rm 2"/>
        <s v="Large Conference Rm 3"/>
        <s v="Press Conf/Media/Gathering"/>
        <s v="Medium Conference Room 1"/>
        <s v="Medium Conference Room 2"/>
        <s v="Small Conference Room"/>
        <s v="Huddle Room"/>
        <s v="Exercise Room"/>
        <s v="Informal Meeting Space"/>
        <s v="Collaboration Space"/>
        <s v="Kitchenette"/>
        <s v="Library"/>
        <s v="Mother's Room"/>
        <s v="Quiet Room"/>
        <s v="Men's and Women's Restrooms"/>
        <s v="Gender Neutral Restrooms"/>
        <s v="Lockers for office staff"/>
        <s v="Outdoor Seating"/>
        <s v="Shower/Locker Room"/>
        <s v="License Center Service Counter"/>
        <s v="Lobby and Waiting Area"/>
        <s v="Reception Desk"/>
        <s v="Security/Guard Desk"/>
        <s v="DNR Store and Gift Shop"/>
        <s v="Computer and Materials Surplus Room"/>
        <s v="Information Center Mailing Station"/>
        <s v="Loading Dock: trash/recycling"/>
        <s v="Loading Docks - Exterior"/>
        <s v="Mailing and Shipping Center"/>
        <s v="Shipping Overflow Room"/>
        <s v="FFE Receiving and Storage"/>
        <s v="MNIT at DNR Workroom"/>
        <s v="MNIT - DNR Accessories Inventory"/>
        <s v="Server Room"/>
        <s v="Network Switches"/>
        <s v="Trash/Recycling/Vending Area"/>
        <s v="Work Areas: Copy/Print/Scan/Plot"/>
        <s v="Enforcement (ENF)"/>
        <s v="Ecological and Water Resources (EWR)"/>
        <s v="Fish and Wildlife (FAW)"/>
        <s v="Forestry (FOR)"/>
        <s v="Lands and Minerals (LAM)"/>
        <s v="Operations Services (OSD)"/>
        <s v="Parks and Trails (PAT)"/>
        <s v="Storage - Non-Game BirdxBird Program" u="1"/>
        <s v="Storage - Project Wet" u="1"/>
        <s v="Studio" u="1"/>
        <s v="Video Editing Suite" u="1"/>
        <s v="Audio Room" u="1"/>
        <s v="Graphic Arts Space" u="1"/>
        <s v="License Center Secure Storage" u="1"/>
        <s v="Small Kitchenette" u="1"/>
      </sharedItems>
    </cacheField>
    <cacheField name="Space Group Broad" numFmtId="0">
      <sharedItems containsBlank="1" count="3">
        <s v="People Space"/>
        <s v="Other Space"/>
        <m u="1"/>
      </sharedItems>
    </cacheField>
    <cacheField name="Space Group Subgroup" numFmtId="0">
      <sharedItems containsBlank="1" count="16">
        <s v="Office"/>
        <s v="Workstation"/>
        <s v="Meeting Space"/>
        <s v="Storage"/>
        <s v="Miscellaneous"/>
        <s v="Reception/Visitor Service Space"/>
        <s v="Specialty"/>
        <s v="Lab - EWR"/>
        <s v="Lab - FAW"/>
        <s v="Meeting Space - Open"/>
        <s v="General Building Space"/>
        <s v="Outdoor"/>
        <s v="Support Space"/>
        <m u="1"/>
        <s v="Workstation (open)" u="1"/>
        <s v="Lab" u="1"/>
      </sharedItems>
    </cacheField>
    <cacheField name="Space Category  Type" numFmtId="0">
      <sharedItems containsBlank="1" count="52">
        <s v="Executive"/>
        <s v="Standard"/>
        <s v="Conference Room"/>
        <s v="File"/>
        <s v="Kitchenette w copier"/>
        <s v="Waiting Area"/>
        <s v="Director"/>
        <s v="Supervisor "/>
        <s v="Copier/Printer"/>
        <s v="Safe (revenue)"/>
        <s v="OCO Creative/Design Workcounter"/>
        <s v="MR Design Library"/>
        <s v="Vault"/>
        <s v="Freezer, Walk-In"/>
        <s v="Primary"/>
        <s v="Secondary"/>
        <s v="Room"/>
        <s v="Communications"/>
        <s v="Bicycle"/>
        <s v="Dual Use Large Conference Room "/>
        <s v="Press Conf/Media/Gathering"/>
        <s v="Huddle Room"/>
        <s v="Exercise Room"/>
        <s v="Informal/Collaborative Meeting Areas"/>
        <s v="Kitchenette"/>
        <s v="Library"/>
        <s v="Mother's Room"/>
        <s v="Quiet Room"/>
        <s v="Restrooms"/>
        <s v="Lockers for office staff "/>
        <s v="Seating"/>
        <s v="Shower/Locker Room"/>
        <s v="License Center Service Counter"/>
        <s v="Lobby and Waiting Area"/>
        <s v="Reception Desk"/>
        <s v="Security/Guard Desk"/>
        <s v="Computer and Materials Surplus Room"/>
        <s v="Information Center Mailing Station"/>
        <s v="Loading Dock"/>
        <s v="Mailing and Shipping Center"/>
        <s v="Shipping Overflow Room"/>
        <s v="Receiving and Storage"/>
        <s v="MNIT at DNR Workroom"/>
        <s v="MNIT - DNR Accessories Inventory"/>
        <s v="Server Room"/>
        <s v="Network Switches"/>
        <s v="Trash/Recycling/Vending Areas"/>
        <s v="Work Areas: Copy/Print/Scan/Plot"/>
        <m u="1"/>
        <s v="Mixed Use:  DEOC/Large Conf" u="1"/>
        <s v="Informal Meeting" u="1"/>
        <s v="Collaboration" u="1"/>
      </sharedItems>
    </cacheField>
    <cacheField name="Space Category Type 2" numFmtId="0">
      <sharedItems containsBlank="1" count="31">
        <s v="Assigned"/>
        <s v="Division"/>
        <s v="Open"/>
        <s v="--"/>
        <s v="Unassigned"/>
        <s v="Secure"/>
        <s v="Enforcement Office"/>
        <s v="License Center Suite"/>
        <s v="OSD"/>
        <s v="HR - Dedicated"/>
        <s v="PAT"/>
        <s v="Investigations Suite"/>
        <s v="Wet Lab"/>
        <s v="Studio"/>
        <s v="Video Editing Suite"/>
        <s v="Audio Room"/>
        <s v="Storage"/>
        <s v="Large"/>
        <s v="Public Access"/>
        <s v="Medium"/>
        <s v="Small"/>
        <s v="Men's andWomen's"/>
        <s v="Gender Neutral "/>
        <s v="FFE"/>
        <m/>
        <s v="Outside Division Area"/>
        <s v="MN Biological Survey" u="1"/>
        <s v="Non-Game" u="1"/>
        <s v="Project Wet" u="1"/>
        <s v="Groups of six for each quantity" u="1"/>
        <s v="Confidential - HR" u="1"/>
      </sharedItems>
    </cacheField>
    <cacheField name="Division_Group" numFmtId="0">
      <sharedItems containsBlank="1" count="17">
        <s v="CMO"/>
        <s v="EWR"/>
        <s v="ENF"/>
        <s v="FAW"/>
        <s v="FAW License Center Suite"/>
        <s v="FOR"/>
        <s v="LAM"/>
        <s v="MNIT"/>
        <s v="OSD"/>
        <s v="PAT"/>
        <s v="Secure Suite"/>
        <s v="EWR Lab"/>
        <s v="Shared Space"/>
        <s v="Public Space"/>
        <s v="Support Space"/>
        <s v="ENF Investigations Suite" u="1"/>
        <m u="1"/>
      </sharedItems>
    </cacheField>
    <cacheField name="Quantity" numFmtId="0">
      <sharedItems containsString="0" containsBlank="1" containsNumber="1" containsInteger="1" minValue="1" maxValue="147"/>
    </cacheField>
    <cacheField name="Square Feet" numFmtId="164">
      <sharedItems containsString="0" containsBlank="1" containsNumber="1" containsInteger="1" minValue="5" maxValue="1600"/>
    </cacheField>
    <cacheField name="Required Sq. Ft. Total" numFmtId="164">
      <sharedItems containsBlank="1" containsMixedTypes="1" containsNumber="1" containsInteger="1" minValue="5" maxValue="2400"/>
    </cacheField>
    <cacheField name="Preferred Sq. Ft. Total" numFmtId="164">
      <sharedItems containsBlank="1" containsMixedTypes="1" containsNumber="1" containsInteger="1" minValue="100" maxValue="2800"/>
    </cacheField>
    <cacheField name="Secured Space" numFmtId="0">
      <sharedItems containsBlank="1"/>
    </cacheField>
    <cacheField name="x" numFmtId="0">
      <sharedItems containsBlank="1"/>
    </cacheField>
    <cacheField name="Net increase" numFmtId="0">
      <sharedItems containsBlank="1" containsMixedTypes="1" containsNumber="1" containsInteger="1" minValue="50" maxValue="11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0">
  <r>
    <x v="0"/>
    <x v="0"/>
    <x v="0"/>
    <x v="0"/>
    <x v="0"/>
    <x v="0"/>
    <x v="0"/>
    <n v="5"/>
    <n v="180"/>
    <n v="900"/>
    <m/>
    <s v="Yes"/>
    <m/>
    <m/>
  </r>
  <r>
    <x v="0"/>
    <x v="1"/>
    <x v="0"/>
    <x v="0"/>
    <x v="1"/>
    <x v="0"/>
    <x v="0"/>
    <n v="1"/>
    <n v="120"/>
    <n v="120"/>
    <m/>
    <s v="Yes"/>
    <m/>
    <m/>
  </r>
  <r>
    <x v="0"/>
    <x v="2"/>
    <x v="0"/>
    <x v="1"/>
    <x v="1"/>
    <x v="0"/>
    <x v="0"/>
    <n v="3"/>
    <n v="48"/>
    <n v="144"/>
    <m/>
    <s v="Yes"/>
    <m/>
    <m/>
  </r>
  <r>
    <x v="0"/>
    <x v="3"/>
    <x v="1"/>
    <x v="2"/>
    <x v="2"/>
    <x v="1"/>
    <x v="0"/>
    <n v="1"/>
    <n v="250"/>
    <n v="250"/>
    <m/>
    <s v="Yes"/>
    <m/>
    <m/>
  </r>
  <r>
    <x v="1"/>
    <x v="4"/>
    <x v="1"/>
    <x v="3"/>
    <x v="3"/>
    <x v="2"/>
    <x v="0"/>
    <n v="3"/>
    <n v="5"/>
    <n v="15"/>
    <m/>
    <s v="Yes"/>
    <m/>
    <m/>
  </r>
  <r>
    <x v="0"/>
    <x v="5"/>
    <x v="1"/>
    <x v="4"/>
    <x v="4"/>
    <x v="3"/>
    <x v="0"/>
    <n v="1"/>
    <n v="150"/>
    <n v="150"/>
    <m/>
    <s v="Yes"/>
    <m/>
    <m/>
  </r>
  <r>
    <x v="0"/>
    <x v="6"/>
    <x v="1"/>
    <x v="5"/>
    <x v="5"/>
    <x v="3"/>
    <x v="0"/>
    <n v="1"/>
    <n v="235"/>
    <n v="235"/>
    <m/>
    <m/>
    <m/>
    <m/>
  </r>
  <r>
    <x v="2"/>
    <x v="7"/>
    <x v="0"/>
    <x v="0"/>
    <x v="6"/>
    <x v="0"/>
    <x v="1"/>
    <n v="1"/>
    <n v="180"/>
    <n v="180"/>
    <m/>
    <m/>
    <m/>
    <m/>
  </r>
  <r>
    <x v="2"/>
    <x v="1"/>
    <x v="0"/>
    <x v="0"/>
    <x v="1"/>
    <x v="0"/>
    <x v="1"/>
    <n v="1"/>
    <n v="120"/>
    <n v="120"/>
    <m/>
    <m/>
    <m/>
    <m/>
  </r>
  <r>
    <x v="2"/>
    <x v="8"/>
    <x v="0"/>
    <x v="0"/>
    <x v="1"/>
    <x v="4"/>
    <x v="1"/>
    <n v="8"/>
    <n v="120"/>
    <n v="960"/>
    <m/>
    <m/>
    <m/>
    <m/>
  </r>
  <r>
    <x v="2"/>
    <x v="9"/>
    <x v="0"/>
    <x v="1"/>
    <x v="7"/>
    <x v="0"/>
    <x v="1"/>
    <n v="3"/>
    <n v="96"/>
    <n v="288"/>
    <m/>
    <m/>
    <m/>
    <m/>
  </r>
  <r>
    <x v="2"/>
    <x v="2"/>
    <x v="0"/>
    <x v="1"/>
    <x v="1"/>
    <x v="0"/>
    <x v="1"/>
    <n v="21"/>
    <n v="48"/>
    <n v="1008"/>
    <m/>
    <m/>
    <m/>
    <m/>
  </r>
  <r>
    <x v="2"/>
    <x v="10"/>
    <x v="0"/>
    <x v="1"/>
    <x v="1"/>
    <x v="4"/>
    <x v="1"/>
    <n v="27"/>
    <n v="48"/>
    <n v="1296"/>
    <m/>
    <m/>
    <m/>
    <m/>
  </r>
  <r>
    <x v="2"/>
    <x v="3"/>
    <x v="1"/>
    <x v="2"/>
    <x v="2"/>
    <x v="1"/>
    <x v="1"/>
    <n v="1"/>
    <n v="250"/>
    <n v="250"/>
    <m/>
    <m/>
    <m/>
    <m/>
  </r>
  <r>
    <x v="1"/>
    <x v="4"/>
    <x v="1"/>
    <x v="3"/>
    <x v="3"/>
    <x v="2"/>
    <x v="1"/>
    <n v="147"/>
    <n v="5"/>
    <n v="735"/>
    <m/>
    <m/>
    <m/>
    <m/>
  </r>
  <r>
    <x v="3"/>
    <x v="11"/>
    <x v="1"/>
    <x v="3"/>
    <x v="3"/>
    <x v="5"/>
    <x v="1"/>
    <n v="1"/>
    <n v="405"/>
    <n v="405"/>
    <s v=" "/>
    <s v="Yes"/>
    <m/>
    <s v=" "/>
  </r>
  <r>
    <x v="4"/>
    <x v="7"/>
    <x v="0"/>
    <x v="0"/>
    <x v="6"/>
    <x v="0"/>
    <x v="2"/>
    <n v="1"/>
    <n v="180"/>
    <n v="180"/>
    <m/>
    <s v="Yes"/>
    <m/>
    <m/>
  </r>
  <r>
    <x v="4"/>
    <x v="1"/>
    <x v="0"/>
    <x v="0"/>
    <x v="1"/>
    <x v="0"/>
    <x v="2"/>
    <n v="6"/>
    <n v="120"/>
    <n v="720"/>
    <m/>
    <s v="Yes"/>
    <m/>
    <m/>
  </r>
  <r>
    <x v="4"/>
    <x v="8"/>
    <x v="0"/>
    <x v="0"/>
    <x v="1"/>
    <x v="4"/>
    <x v="2"/>
    <n v="1"/>
    <n v="120"/>
    <n v="120"/>
    <m/>
    <s v="Yes"/>
    <m/>
    <m/>
  </r>
  <r>
    <x v="4"/>
    <x v="2"/>
    <x v="0"/>
    <x v="1"/>
    <x v="1"/>
    <x v="0"/>
    <x v="2"/>
    <n v="3"/>
    <n v="48"/>
    <n v="144"/>
    <m/>
    <s v="Yes"/>
    <m/>
    <m/>
  </r>
  <r>
    <x v="4"/>
    <x v="10"/>
    <x v="0"/>
    <x v="1"/>
    <x v="1"/>
    <x v="4"/>
    <x v="2"/>
    <n v="4"/>
    <n v="48"/>
    <n v="192"/>
    <m/>
    <s v="Yes"/>
    <m/>
    <m/>
  </r>
  <r>
    <x v="4"/>
    <x v="3"/>
    <x v="1"/>
    <x v="2"/>
    <x v="2"/>
    <x v="1"/>
    <x v="2"/>
    <n v="1"/>
    <n v="250"/>
    <n v="250"/>
    <m/>
    <s v="Yes"/>
    <m/>
    <m/>
  </r>
  <r>
    <x v="4"/>
    <x v="12"/>
    <x v="1"/>
    <x v="4"/>
    <x v="8"/>
    <x v="6"/>
    <x v="2"/>
    <n v="1"/>
    <n v="20"/>
    <n v="20"/>
    <m/>
    <s v="Yes"/>
    <m/>
    <m/>
  </r>
  <r>
    <x v="1"/>
    <x v="4"/>
    <x v="1"/>
    <x v="3"/>
    <x v="3"/>
    <x v="2"/>
    <x v="2"/>
    <n v="9"/>
    <n v="5"/>
    <n v="45"/>
    <m/>
    <s v="Yes"/>
    <m/>
    <m/>
  </r>
  <r>
    <x v="5"/>
    <x v="7"/>
    <x v="0"/>
    <x v="0"/>
    <x v="6"/>
    <x v="0"/>
    <x v="3"/>
    <n v="1"/>
    <n v="180"/>
    <n v="180"/>
    <m/>
    <m/>
    <m/>
    <m/>
  </r>
  <r>
    <x v="5"/>
    <x v="1"/>
    <x v="0"/>
    <x v="0"/>
    <x v="1"/>
    <x v="0"/>
    <x v="3"/>
    <n v="5"/>
    <n v="120"/>
    <n v="600"/>
    <m/>
    <m/>
    <m/>
    <m/>
  </r>
  <r>
    <x v="5"/>
    <x v="8"/>
    <x v="0"/>
    <x v="0"/>
    <x v="1"/>
    <x v="4"/>
    <x v="3"/>
    <n v="4"/>
    <n v="120"/>
    <n v="480"/>
    <m/>
    <m/>
    <m/>
    <m/>
  </r>
  <r>
    <x v="5"/>
    <x v="9"/>
    <x v="0"/>
    <x v="1"/>
    <x v="7"/>
    <x v="0"/>
    <x v="3"/>
    <n v="4"/>
    <n v="96"/>
    <n v="384"/>
    <m/>
    <m/>
    <m/>
    <m/>
  </r>
  <r>
    <x v="5"/>
    <x v="2"/>
    <x v="0"/>
    <x v="1"/>
    <x v="1"/>
    <x v="0"/>
    <x v="3"/>
    <n v="10"/>
    <n v="48"/>
    <n v="480"/>
    <m/>
    <m/>
    <m/>
    <m/>
  </r>
  <r>
    <x v="5"/>
    <x v="10"/>
    <x v="0"/>
    <x v="1"/>
    <x v="1"/>
    <x v="4"/>
    <x v="3"/>
    <n v="14"/>
    <n v="48"/>
    <n v="672"/>
    <m/>
    <m/>
    <m/>
    <m/>
  </r>
  <r>
    <x v="5"/>
    <x v="3"/>
    <x v="1"/>
    <x v="2"/>
    <x v="2"/>
    <x v="1"/>
    <x v="3"/>
    <n v="1"/>
    <n v="250"/>
    <n v="250"/>
    <m/>
    <m/>
    <m/>
    <m/>
  </r>
  <r>
    <x v="1"/>
    <x v="4"/>
    <x v="1"/>
    <x v="3"/>
    <x v="3"/>
    <x v="2"/>
    <x v="3"/>
    <n v="37"/>
    <n v="5"/>
    <n v="185"/>
    <m/>
    <m/>
    <m/>
    <m/>
  </r>
  <r>
    <x v="6"/>
    <x v="8"/>
    <x v="0"/>
    <x v="0"/>
    <x v="1"/>
    <x v="4"/>
    <x v="4"/>
    <n v="1"/>
    <n v="120"/>
    <n v="120"/>
    <m/>
    <s v="Yes"/>
    <m/>
    <m/>
  </r>
  <r>
    <x v="6"/>
    <x v="9"/>
    <x v="0"/>
    <x v="1"/>
    <x v="7"/>
    <x v="0"/>
    <x v="4"/>
    <n v="2"/>
    <n v="96"/>
    <n v="192"/>
    <m/>
    <s v="Yes"/>
    <m/>
    <m/>
  </r>
  <r>
    <x v="6"/>
    <x v="2"/>
    <x v="0"/>
    <x v="1"/>
    <x v="1"/>
    <x v="0"/>
    <x v="4"/>
    <n v="10"/>
    <n v="48"/>
    <n v="480"/>
    <m/>
    <s v="Yes"/>
    <m/>
    <m/>
  </r>
  <r>
    <x v="6"/>
    <x v="6"/>
    <x v="0"/>
    <x v="1"/>
    <x v="1"/>
    <x v="0"/>
    <x v="4"/>
    <n v="15"/>
    <n v="36"/>
    <n v="540"/>
    <m/>
    <s v="Yes"/>
    <m/>
    <m/>
  </r>
  <r>
    <x v="6"/>
    <x v="13"/>
    <x v="1"/>
    <x v="6"/>
    <x v="9"/>
    <x v="3"/>
    <x v="4"/>
    <n v="1"/>
    <n v="100"/>
    <n v="100"/>
    <m/>
    <s v="Yes"/>
    <m/>
    <m/>
  </r>
  <r>
    <x v="6"/>
    <x v="12"/>
    <x v="1"/>
    <x v="4"/>
    <x v="8"/>
    <x v="7"/>
    <x v="4"/>
    <n v="1"/>
    <n v="20"/>
    <n v="20"/>
    <m/>
    <s v="Yes"/>
    <m/>
    <m/>
  </r>
  <r>
    <x v="3"/>
    <x v="4"/>
    <x v="1"/>
    <x v="3"/>
    <x v="3"/>
    <x v="5"/>
    <x v="4"/>
    <n v="18"/>
    <n v="5"/>
    <n v="90"/>
    <m/>
    <s v="Yes"/>
    <m/>
    <m/>
  </r>
  <r>
    <x v="7"/>
    <x v="7"/>
    <x v="0"/>
    <x v="0"/>
    <x v="6"/>
    <x v="0"/>
    <x v="5"/>
    <n v="1"/>
    <n v="180"/>
    <n v="180"/>
    <m/>
    <m/>
    <m/>
    <m/>
  </r>
  <r>
    <x v="7"/>
    <x v="1"/>
    <x v="0"/>
    <x v="0"/>
    <x v="1"/>
    <x v="0"/>
    <x v="5"/>
    <n v="10"/>
    <n v="120"/>
    <n v="1200"/>
    <m/>
    <m/>
    <m/>
    <m/>
  </r>
  <r>
    <x v="7"/>
    <x v="8"/>
    <x v="0"/>
    <x v="0"/>
    <x v="1"/>
    <x v="4"/>
    <x v="5"/>
    <n v="3"/>
    <n v="120"/>
    <n v="360"/>
    <m/>
    <m/>
    <m/>
    <m/>
  </r>
  <r>
    <x v="7"/>
    <x v="9"/>
    <x v="0"/>
    <x v="1"/>
    <x v="7"/>
    <x v="0"/>
    <x v="5"/>
    <n v="2"/>
    <n v="96"/>
    <n v="192"/>
    <m/>
    <m/>
    <m/>
    <m/>
  </r>
  <r>
    <x v="7"/>
    <x v="2"/>
    <x v="0"/>
    <x v="1"/>
    <x v="1"/>
    <x v="0"/>
    <x v="5"/>
    <n v="14"/>
    <n v="48"/>
    <n v="672"/>
    <m/>
    <m/>
    <m/>
    <m/>
  </r>
  <r>
    <x v="7"/>
    <x v="10"/>
    <x v="0"/>
    <x v="1"/>
    <x v="1"/>
    <x v="4"/>
    <x v="5"/>
    <n v="12"/>
    <n v="48"/>
    <n v="576"/>
    <m/>
    <m/>
    <m/>
    <m/>
  </r>
  <r>
    <x v="7"/>
    <x v="3"/>
    <x v="1"/>
    <x v="2"/>
    <x v="2"/>
    <x v="1"/>
    <x v="5"/>
    <n v="1"/>
    <n v="250"/>
    <n v="250"/>
    <m/>
    <m/>
    <m/>
    <m/>
  </r>
  <r>
    <x v="1"/>
    <x v="4"/>
    <x v="1"/>
    <x v="3"/>
    <x v="3"/>
    <x v="2"/>
    <x v="5"/>
    <n v="27"/>
    <n v="5"/>
    <n v="135"/>
    <m/>
    <m/>
    <m/>
    <m/>
  </r>
  <r>
    <x v="8"/>
    <x v="1"/>
    <x v="0"/>
    <x v="0"/>
    <x v="1"/>
    <x v="0"/>
    <x v="0"/>
    <n v="4"/>
    <n v="120"/>
    <n v="480"/>
    <m/>
    <s v="Yes"/>
    <m/>
    <m/>
  </r>
  <r>
    <x v="8"/>
    <x v="2"/>
    <x v="0"/>
    <x v="1"/>
    <x v="1"/>
    <x v="0"/>
    <x v="0"/>
    <n v="2"/>
    <n v="48"/>
    <n v="96"/>
    <m/>
    <s v="Yes"/>
    <m/>
    <m/>
  </r>
  <r>
    <x v="8"/>
    <x v="3"/>
    <x v="1"/>
    <x v="2"/>
    <x v="2"/>
    <x v="1"/>
    <x v="0"/>
    <n v="1"/>
    <n v="200"/>
    <n v="200"/>
    <m/>
    <s v="Yes"/>
    <m/>
    <m/>
  </r>
  <r>
    <x v="1"/>
    <x v="4"/>
    <x v="1"/>
    <x v="3"/>
    <x v="3"/>
    <x v="2"/>
    <x v="0"/>
    <n v="2"/>
    <n v="5"/>
    <n v="10"/>
    <m/>
    <s v="Yes"/>
    <m/>
    <m/>
  </r>
  <r>
    <x v="9"/>
    <x v="1"/>
    <x v="0"/>
    <x v="0"/>
    <x v="1"/>
    <x v="0"/>
    <x v="0"/>
    <n v="1"/>
    <n v="120"/>
    <n v="120"/>
    <m/>
    <m/>
    <m/>
    <m/>
  </r>
  <r>
    <x v="9"/>
    <x v="2"/>
    <x v="0"/>
    <x v="1"/>
    <x v="1"/>
    <x v="4"/>
    <x v="0"/>
    <n v="1"/>
    <n v="48"/>
    <n v="48"/>
    <m/>
    <m/>
    <m/>
    <m/>
  </r>
  <r>
    <x v="10"/>
    <x v="7"/>
    <x v="0"/>
    <x v="0"/>
    <x v="6"/>
    <x v="0"/>
    <x v="6"/>
    <n v="1"/>
    <n v="180"/>
    <n v="180"/>
    <m/>
    <m/>
    <m/>
    <m/>
  </r>
  <r>
    <x v="10"/>
    <x v="1"/>
    <x v="0"/>
    <x v="0"/>
    <x v="1"/>
    <x v="0"/>
    <x v="6"/>
    <n v="1"/>
    <n v="120"/>
    <n v="120"/>
    <m/>
    <m/>
    <m/>
    <m/>
  </r>
  <r>
    <x v="10"/>
    <x v="8"/>
    <x v="0"/>
    <x v="0"/>
    <x v="1"/>
    <x v="4"/>
    <x v="6"/>
    <n v="6"/>
    <n v="120"/>
    <n v="720"/>
    <m/>
    <m/>
    <m/>
    <m/>
  </r>
  <r>
    <x v="10"/>
    <x v="9"/>
    <x v="0"/>
    <x v="1"/>
    <x v="7"/>
    <x v="0"/>
    <x v="6"/>
    <n v="1"/>
    <n v="96"/>
    <n v="96"/>
    <m/>
    <m/>
    <m/>
    <m/>
  </r>
  <r>
    <x v="10"/>
    <x v="2"/>
    <x v="0"/>
    <x v="1"/>
    <x v="1"/>
    <x v="0"/>
    <x v="6"/>
    <n v="4"/>
    <n v="48"/>
    <n v="192"/>
    <m/>
    <m/>
    <m/>
    <m/>
  </r>
  <r>
    <x v="10"/>
    <x v="10"/>
    <x v="0"/>
    <x v="1"/>
    <x v="1"/>
    <x v="4"/>
    <x v="6"/>
    <n v="7"/>
    <n v="48"/>
    <n v="336"/>
    <m/>
    <m/>
    <m/>
    <m/>
  </r>
  <r>
    <x v="10"/>
    <x v="3"/>
    <x v="1"/>
    <x v="2"/>
    <x v="2"/>
    <x v="1"/>
    <x v="6"/>
    <n v="1"/>
    <n v="250"/>
    <n v="250"/>
    <m/>
    <m/>
    <m/>
    <m/>
  </r>
  <r>
    <x v="1"/>
    <x v="4"/>
    <x v="1"/>
    <x v="3"/>
    <x v="3"/>
    <x v="2"/>
    <x v="6"/>
    <n v="90"/>
    <n v="5"/>
    <n v="450"/>
    <m/>
    <m/>
    <m/>
    <m/>
  </r>
  <r>
    <x v="3"/>
    <x v="14"/>
    <x v="1"/>
    <x v="3"/>
    <x v="3"/>
    <x v="5"/>
    <x v="6"/>
    <n v="1"/>
    <n v="580"/>
    <n v="580"/>
    <m/>
    <s v="Yes"/>
    <m/>
    <m/>
  </r>
  <r>
    <x v="11"/>
    <x v="8"/>
    <x v="0"/>
    <x v="0"/>
    <x v="1"/>
    <x v="4"/>
    <x v="7"/>
    <n v="1"/>
    <n v="180"/>
    <n v="180"/>
    <m/>
    <s v="Yes"/>
    <m/>
    <m/>
  </r>
  <r>
    <x v="11"/>
    <x v="8"/>
    <x v="0"/>
    <x v="0"/>
    <x v="1"/>
    <x v="4"/>
    <x v="7"/>
    <n v="1"/>
    <n v="120"/>
    <n v="120"/>
    <m/>
    <s v="Yes"/>
    <m/>
    <m/>
  </r>
  <r>
    <x v="11"/>
    <x v="2"/>
    <x v="0"/>
    <x v="1"/>
    <x v="1"/>
    <x v="0"/>
    <x v="7"/>
    <n v="5"/>
    <n v="48"/>
    <n v="240"/>
    <m/>
    <s v="Yes"/>
    <m/>
    <m/>
  </r>
  <r>
    <x v="11"/>
    <x v="10"/>
    <x v="0"/>
    <x v="1"/>
    <x v="1"/>
    <x v="4"/>
    <x v="7"/>
    <n v="17"/>
    <n v="48"/>
    <n v="816"/>
    <m/>
    <s v="Yes"/>
    <m/>
    <m/>
  </r>
  <r>
    <x v="11"/>
    <x v="3"/>
    <x v="1"/>
    <x v="2"/>
    <x v="2"/>
    <x v="1"/>
    <x v="7"/>
    <n v="1"/>
    <n v="120"/>
    <n v="120"/>
    <m/>
    <s v="Yes"/>
    <m/>
    <m/>
  </r>
  <r>
    <x v="1"/>
    <x v="4"/>
    <x v="1"/>
    <x v="3"/>
    <x v="3"/>
    <x v="2"/>
    <x v="7"/>
    <n v="1"/>
    <n v="5"/>
    <n v="5"/>
    <m/>
    <s v="Yes"/>
    <m/>
    <m/>
  </r>
  <r>
    <x v="12"/>
    <x v="7"/>
    <x v="0"/>
    <x v="0"/>
    <x v="6"/>
    <x v="0"/>
    <x v="8"/>
    <n v="1"/>
    <n v="180"/>
    <n v="180"/>
    <m/>
    <m/>
    <m/>
    <m/>
  </r>
  <r>
    <x v="12"/>
    <x v="1"/>
    <x v="0"/>
    <x v="0"/>
    <x v="1"/>
    <x v="0"/>
    <x v="8"/>
    <n v="15"/>
    <n v="120"/>
    <n v="1800"/>
    <m/>
    <m/>
    <m/>
    <m/>
  </r>
  <r>
    <x v="12"/>
    <x v="8"/>
    <x v="0"/>
    <x v="0"/>
    <x v="1"/>
    <x v="4"/>
    <x v="8"/>
    <n v="9"/>
    <n v="120"/>
    <n v="1080"/>
    <m/>
    <m/>
    <m/>
    <m/>
  </r>
  <r>
    <x v="12"/>
    <x v="9"/>
    <x v="0"/>
    <x v="1"/>
    <x v="7"/>
    <x v="0"/>
    <x v="8"/>
    <n v="1"/>
    <n v="96"/>
    <n v="96"/>
    <m/>
    <m/>
    <m/>
    <m/>
  </r>
  <r>
    <x v="12"/>
    <x v="2"/>
    <x v="0"/>
    <x v="1"/>
    <x v="1"/>
    <x v="0"/>
    <x v="8"/>
    <n v="13"/>
    <n v="48"/>
    <n v="624"/>
    <m/>
    <m/>
    <m/>
    <m/>
  </r>
  <r>
    <x v="12"/>
    <x v="10"/>
    <x v="0"/>
    <x v="1"/>
    <x v="1"/>
    <x v="4"/>
    <x v="8"/>
    <n v="25"/>
    <n v="48"/>
    <n v="1200"/>
    <m/>
    <m/>
    <m/>
    <m/>
  </r>
  <r>
    <x v="12"/>
    <x v="3"/>
    <x v="1"/>
    <x v="2"/>
    <x v="2"/>
    <x v="8"/>
    <x v="8"/>
    <n v="1"/>
    <n v="250"/>
    <n v="250"/>
    <m/>
    <m/>
    <m/>
    <m/>
  </r>
  <r>
    <x v="1"/>
    <x v="4"/>
    <x v="1"/>
    <x v="3"/>
    <x v="3"/>
    <x v="2"/>
    <x v="8"/>
    <n v="63"/>
    <n v="5"/>
    <n v="315"/>
    <m/>
    <m/>
    <m/>
    <m/>
  </r>
  <r>
    <x v="3"/>
    <x v="14"/>
    <x v="1"/>
    <x v="3"/>
    <x v="3"/>
    <x v="5"/>
    <x v="8"/>
    <n v="1"/>
    <n v="250"/>
    <n v="250"/>
    <n v="320"/>
    <s v="Yes"/>
    <m/>
    <m/>
  </r>
  <r>
    <x v="12"/>
    <x v="15"/>
    <x v="1"/>
    <x v="6"/>
    <x v="9"/>
    <x v="3"/>
    <x v="8"/>
    <n v="1"/>
    <n v="15"/>
    <n v="15"/>
    <m/>
    <m/>
    <m/>
    <m/>
  </r>
  <r>
    <x v="12"/>
    <x v="6"/>
    <x v="1"/>
    <x v="4"/>
    <x v="10"/>
    <x v="3"/>
    <x v="8"/>
    <n v="1"/>
    <n v="150"/>
    <n v="150"/>
    <m/>
    <m/>
    <m/>
    <m/>
  </r>
  <r>
    <x v="12"/>
    <x v="16"/>
    <x v="1"/>
    <x v="4"/>
    <x v="11"/>
    <x v="3"/>
    <x v="8"/>
    <n v="1"/>
    <n v="120"/>
    <n v="120"/>
    <m/>
    <m/>
    <m/>
    <m/>
  </r>
  <r>
    <x v="13"/>
    <x v="1"/>
    <x v="0"/>
    <x v="0"/>
    <x v="1"/>
    <x v="0"/>
    <x v="8"/>
    <n v="1"/>
    <n v="120"/>
    <n v="120"/>
    <m/>
    <s v="Yes"/>
    <m/>
    <m/>
  </r>
  <r>
    <x v="13"/>
    <x v="8"/>
    <x v="0"/>
    <x v="0"/>
    <x v="1"/>
    <x v="4"/>
    <x v="8"/>
    <n v="1"/>
    <n v="120"/>
    <n v="120"/>
    <m/>
    <s v="Yes"/>
    <m/>
    <m/>
  </r>
  <r>
    <x v="13"/>
    <x v="2"/>
    <x v="0"/>
    <x v="1"/>
    <x v="1"/>
    <x v="0"/>
    <x v="8"/>
    <n v="1"/>
    <n v="48"/>
    <n v="48"/>
    <m/>
    <s v="Yes"/>
    <m/>
    <m/>
  </r>
  <r>
    <x v="13"/>
    <x v="10"/>
    <x v="0"/>
    <x v="1"/>
    <x v="1"/>
    <x v="4"/>
    <x v="8"/>
    <n v="10"/>
    <n v="48"/>
    <n v="480"/>
    <m/>
    <s v="Yes"/>
    <m/>
    <m/>
  </r>
  <r>
    <x v="1"/>
    <x v="4"/>
    <x v="1"/>
    <x v="3"/>
    <x v="3"/>
    <x v="2"/>
    <x v="8"/>
    <n v="10"/>
    <n v="5"/>
    <n v="50"/>
    <m/>
    <s v="Yes"/>
    <m/>
    <m/>
  </r>
  <r>
    <x v="13"/>
    <x v="17"/>
    <x v="1"/>
    <x v="2"/>
    <x v="2"/>
    <x v="9"/>
    <x v="8"/>
    <n v="1"/>
    <n v="180"/>
    <n v="180"/>
    <m/>
    <s v="Yes"/>
    <m/>
    <m/>
  </r>
  <r>
    <x v="14"/>
    <x v="7"/>
    <x v="0"/>
    <x v="0"/>
    <x v="6"/>
    <x v="0"/>
    <x v="9"/>
    <n v="1"/>
    <n v="180"/>
    <n v="180"/>
    <m/>
    <m/>
    <m/>
    <m/>
  </r>
  <r>
    <x v="14"/>
    <x v="1"/>
    <x v="0"/>
    <x v="0"/>
    <x v="1"/>
    <x v="0"/>
    <x v="9"/>
    <n v="5"/>
    <n v="120"/>
    <n v="600"/>
    <m/>
    <m/>
    <m/>
    <m/>
  </r>
  <r>
    <x v="14"/>
    <x v="6"/>
    <x v="0"/>
    <x v="0"/>
    <x v="1"/>
    <x v="4"/>
    <x v="9"/>
    <n v="4"/>
    <n v="120"/>
    <n v="480"/>
    <m/>
    <m/>
    <m/>
    <m/>
  </r>
  <r>
    <x v="14"/>
    <x v="9"/>
    <x v="0"/>
    <x v="1"/>
    <x v="7"/>
    <x v="0"/>
    <x v="9"/>
    <n v="3"/>
    <n v="96"/>
    <n v="288"/>
    <m/>
    <m/>
    <m/>
    <m/>
  </r>
  <r>
    <x v="14"/>
    <x v="2"/>
    <x v="0"/>
    <x v="1"/>
    <x v="1"/>
    <x v="0"/>
    <x v="9"/>
    <n v="17"/>
    <n v="48"/>
    <n v="816"/>
    <m/>
    <m/>
    <m/>
    <m/>
  </r>
  <r>
    <x v="14"/>
    <x v="10"/>
    <x v="0"/>
    <x v="1"/>
    <x v="1"/>
    <x v="4"/>
    <x v="9"/>
    <n v="14"/>
    <n v="48"/>
    <n v="672"/>
    <m/>
    <m/>
    <m/>
    <m/>
  </r>
  <r>
    <x v="14"/>
    <x v="3"/>
    <x v="1"/>
    <x v="2"/>
    <x v="2"/>
    <x v="10"/>
    <x v="9"/>
    <n v="1"/>
    <n v="250"/>
    <n v="250"/>
    <m/>
    <m/>
    <m/>
    <m/>
  </r>
  <r>
    <x v="1"/>
    <x v="4"/>
    <x v="1"/>
    <x v="3"/>
    <x v="3"/>
    <x v="2"/>
    <x v="9"/>
    <n v="54"/>
    <n v="5"/>
    <n v="270"/>
    <m/>
    <m/>
    <m/>
    <m/>
  </r>
  <r>
    <x v="15"/>
    <x v="8"/>
    <x v="0"/>
    <x v="0"/>
    <x v="1"/>
    <x v="4"/>
    <x v="0"/>
    <n v="1"/>
    <n v="120"/>
    <n v="120"/>
    <m/>
    <m/>
    <m/>
    <m/>
  </r>
  <r>
    <x v="16"/>
    <x v="1"/>
    <x v="0"/>
    <x v="0"/>
    <x v="1"/>
    <x v="0"/>
    <x v="0"/>
    <n v="1"/>
    <n v="120"/>
    <n v="120"/>
    <m/>
    <m/>
    <m/>
    <m/>
  </r>
  <r>
    <x v="16"/>
    <x v="6"/>
    <x v="0"/>
    <x v="1"/>
    <x v="1"/>
    <x v="4"/>
    <x v="0"/>
    <n v="2"/>
    <n v="48"/>
    <n v="96"/>
    <m/>
    <m/>
    <m/>
    <m/>
  </r>
  <r>
    <x v="17"/>
    <x v="1"/>
    <x v="0"/>
    <x v="0"/>
    <x v="1"/>
    <x v="0"/>
    <x v="10"/>
    <n v="1"/>
    <n v="120"/>
    <n v="120"/>
    <m/>
    <s v="Yes"/>
    <m/>
    <m/>
  </r>
  <r>
    <x v="17"/>
    <x v="2"/>
    <x v="0"/>
    <x v="1"/>
    <x v="1"/>
    <x v="0"/>
    <x v="10"/>
    <n v="3"/>
    <n v="48"/>
    <n v="144"/>
    <m/>
    <s v="Yes"/>
    <m/>
    <m/>
  </r>
  <r>
    <x v="17"/>
    <x v="12"/>
    <x v="1"/>
    <x v="4"/>
    <x v="8"/>
    <x v="3"/>
    <x v="10"/>
    <n v="1"/>
    <n v="20"/>
    <n v="20"/>
    <m/>
    <s v="Yes"/>
    <m/>
    <m/>
  </r>
  <r>
    <x v="1"/>
    <x v="4"/>
    <x v="1"/>
    <x v="3"/>
    <x v="3"/>
    <x v="2"/>
    <x v="10"/>
    <n v="8"/>
    <n v="5"/>
    <n v="40"/>
    <m/>
    <s v="Yes"/>
    <m/>
    <m/>
  </r>
  <r>
    <x v="17"/>
    <x v="18"/>
    <x v="1"/>
    <x v="3"/>
    <x v="12"/>
    <x v="2"/>
    <x v="10"/>
    <n v="1"/>
    <n v="450"/>
    <n v="450"/>
    <m/>
    <s v="Yes"/>
    <m/>
    <m/>
  </r>
  <r>
    <x v="17"/>
    <x v="19"/>
    <x v="1"/>
    <x v="6"/>
    <x v="13"/>
    <x v="11"/>
    <x v="2"/>
    <n v="1"/>
    <n v="200"/>
    <n v="200"/>
    <m/>
    <s v="Yes"/>
    <m/>
    <m/>
  </r>
  <r>
    <x v="18"/>
    <x v="20"/>
    <x v="1"/>
    <x v="7"/>
    <x v="14"/>
    <x v="3"/>
    <x v="1"/>
    <n v="1"/>
    <n v="600"/>
    <n v="600"/>
    <n v="700"/>
    <s v="Yes"/>
    <m/>
    <n v="100"/>
  </r>
  <r>
    <x v="18"/>
    <x v="21"/>
    <x v="1"/>
    <x v="7"/>
    <x v="15"/>
    <x v="3"/>
    <x v="1"/>
    <n v="1"/>
    <n v="250"/>
    <n v="250"/>
    <m/>
    <s v="Yes"/>
    <m/>
    <m/>
  </r>
  <r>
    <x v="18"/>
    <x v="22"/>
    <x v="1"/>
    <x v="8"/>
    <x v="14"/>
    <x v="3"/>
    <x v="3"/>
    <n v="1"/>
    <n v="1500"/>
    <n v="1500"/>
    <n v="2150"/>
    <s v="Yes"/>
    <m/>
    <n v="650"/>
  </r>
  <r>
    <x v="18"/>
    <x v="23"/>
    <x v="1"/>
    <x v="8"/>
    <x v="15"/>
    <x v="12"/>
    <x v="3"/>
    <n v="1"/>
    <n v="300"/>
    <n v="300"/>
    <n v="350"/>
    <s v="Yes"/>
    <m/>
    <n v="50"/>
  </r>
  <r>
    <x v="18"/>
    <x v="6"/>
    <x v="1"/>
    <x v="3"/>
    <x v="16"/>
    <x v="5"/>
    <x v="11"/>
    <n v="1"/>
    <n v="100"/>
    <s v=" "/>
    <n v="100"/>
    <s v="Yes"/>
    <m/>
    <n v="100"/>
  </r>
  <r>
    <x v="18"/>
    <x v="24"/>
    <x v="1"/>
    <x v="6"/>
    <x v="17"/>
    <x v="13"/>
    <x v="8"/>
    <n v="1"/>
    <n v="580"/>
    <n v="580"/>
    <n v="650"/>
    <s v="Yes"/>
    <m/>
    <m/>
  </r>
  <r>
    <x v="18"/>
    <x v="25"/>
    <x v="1"/>
    <x v="6"/>
    <x v="17"/>
    <x v="14"/>
    <x v="8"/>
    <n v="1"/>
    <n v="250"/>
    <n v="250"/>
    <m/>
    <s v="Yes"/>
    <m/>
    <m/>
  </r>
  <r>
    <x v="18"/>
    <x v="26"/>
    <x v="1"/>
    <x v="6"/>
    <x v="17"/>
    <x v="15"/>
    <x v="8"/>
    <n v="1"/>
    <n v="120"/>
    <n v="120"/>
    <m/>
    <s v="Yes"/>
    <m/>
    <m/>
  </r>
  <r>
    <x v="18"/>
    <x v="6"/>
    <x v="1"/>
    <x v="6"/>
    <x v="17"/>
    <x v="16"/>
    <x v="8"/>
    <n v="1"/>
    <n v="150"/>
    <n v="150"/>
    <m/>
    <s v="Yes"/>
    <m/>
    <m/>
  </r>
  <r>
    <x v="19"/>
    <x v="27"/>
    <x v="1"/>
    <x v="3"/>
    <x v="18"/>
    <x v="2"/>
    <x v="12"/>
    <n v="20"/>
    <n v="12"/>
    <n v="240"/>
    <n v="360"/>
    <s v="Yes"/>
    <m/>
    <n v="120"/>
  </r>
  <r>
    <x v="19"/>
    <x v="28"/>
    <x v="1"/>
    <x v="2"/>
    <x v="19"/>
    <x v="17"/>
    <x v="12"/>
    <n v="1"/>
    <n v="1300"/>
    <n v="1300"/>
    <m/>
    <m/>
    <m/>
    <m/>
  </r>
  <r>
    <x v="19"/>
    <x v="29"/>
    <x v="1"/>
    <x v="2"/>
    <x v="2"/>
    <x v="17"/>
    <x v="12"/>
    <n v="1"/>
    <n v="720"/>
    <n v="720"/>
    <m/>
    <m/>
    <m/>
    <m/>
  </r>
  <r>
    <x v="19"/>
    <x v="30"/>
    <x v="1"/>
    <x v="2"/>
    <x v="2"/>
    <x v="17"/>
    <x v="12"/>
    <n v="1"/>
    <n v="900"/>
    <n v="900"/>
    <m/>
    <m/>
    <m/>
    <m/>
  </r>
  <r>
    <x v="19"/>
    <x v="31"/>
    <x v="1"/>
    <x v="2"/>
    <x v="2"/>
    <x v="17"/>
    <x v="12"/>
    <n v="1"/>
    <n v="1100"/>
    <n v="1100"/>
    <m/>
    <m/>
    <m/>
    <m/>
  </r>
  <r>
    <x v="19"/>
    <x v="32"/>
    <x v="1"/>
    <x v="6"/>
    <x v="20"/>
    <x v="18"/>
    <x v="12"/>
    <n v="1"/>
    <n v="1600"/>
    <n v="1600"/>
    <m/>
    <m/>
    <m/>
    <m/>
  </r>
  <r>
    <x v="19"/>
    <x v="33"/>
    <x v="1"/>
    <x v="2"/>
    <x v="2"/>
    <x v="19"/>
    <x v="12"/>
    <n v="4"/>
    <n v="330"/>
    <n v="1320"/>
    <m/>
    <m/>
    <m/>
    <m/>
  </r>
  <r>
    <x v="19"/>
    <x v="34"/>
    <x v="1"/>
    <x v="2"/>
    <x v="2"/>
    <x v="19"/>
    <x v="12"/>
    <n v="1"/>
    <n v="250"/>
    <n v="250"/>
    <m/>
    <m/>
    <m/>
    <m/>
  </r>
  <r>
    <x v="19"/>
    <x v="35"/>
    <x v="1"/>
    <x v="2"/>
    <x v="2"/>
    <x v="20"/>
    <x v="12"/>
    <n v="8"/>
    <n v="120"/>
    <n v="960"/>
    <m/>
    <m/>
    <m/>
    <m/>
  </r>
  <r>
    <x v="19"/>
    <x v="36"/>
    <x v="1"/>
    <x v="2"/>
    <x v="21"/>
    <x v="20"/>
    <x v="12"/>
    <n v="24"/>
    <n v="60"/>
    <n v="1440"/>
    <m/>
    <m/>
    <m/>
    <m/>
  </r>
  <r>
    <x v="19"/>
    <x v="37"/>
    <x v="1"/>
    <x v="6"/>
    <x v="22"/>
    <x v="3"/>
    <x v="12"/>
    <n v="1"/>
    <n v="500"/>
    <n v="500"/>
    <m/>
    <m/>
    <m/>
    <m/>
  </r>
  <r>
    <x v="19"/>
    <x v="38"/>
    <x v="1"/>
    <x v="9"/>
    <x v="23"/>
    <x v="20"/>
    <x v="12"/>
    <n v="3"/>
    <n v="100"/>
    <n v="300"/>
    <m/>
    <m/>
    <m/>
    <m/>
  </r>
  <r>
    <x v="19"/>
    <x v="39"/>
    <x v="1"/>
    <x v="9"/>
    <x v="23"/>
    <x v="19"/>
    <x v="12"/>
    <n v="6"/>
    <n v="400"/>
    <n v="2400"/>
    <n v="2800"/>
    <m/>
    <s v=" "/>
    <n v="400"/>
  </r>
  <r>
    <x v="19"/>
    <x v="40"/>
    <x v="1"/>
    <x v="4"/>
    <x v="24"/>
    <x v="17"/>
    <x v="12"/>
    <n v="4"/>
    <n v="220"/>
    <n v="880"/>
    <n v="2000"/>
    <m/>
    <m/>
    <n v="1120"/>
  </r>
  <r>
    <x v="19"/>
    <x v="41"/>
    <x v="1"/>
    <x v="6"/>
    <x v="25"/>
    <x v="3"/>
    <x v="12"/>
    <n v="1"/>
    <n v="550"/>
    <n v="550"/>
    <m/>
    <m/>
    <m/>
    <m/>
  </r>
  <r>
    <x v="19"/>
    <x v="42"/>
    <x v="1"/>
    <x v="10"/>
    <x v="26"/>
    <x v="3"/>
    <x v="12"/>
    <n v="2"/>
    <n v="63"/>
    <n v="126"/>
    <m/>
    <s v="Yes"/>
    <m/>
    <m/>
  </r>
  <r>
    <x v="19"/>
    <x v="43"/>
    <x v="1"/>
    <x v="10"/>
    <x v="27"/>
    <x v="3"/>
    <x v="12"/>
    <n v="1"/>
    <n v="60"/>
    <n v="60"/>
    <m/>
    <s v="Yes"/>
    <m/>
    <m/>
  </r>
  <r>
    <x v="19"/>
    <x v="44"/>
    <x v="1"/>
    <x v="10"/>
    <x v="28"/>
    <x v="21"/>
    <x v="12"/>
    <n v="8"/>
    <n v="300"/>
    <n v="2400"/>
    <m/>
    <m/>
    <m/>
    <m/>
  </r>
  <r>
    <x v="19"/>
    <x v="45"/>
    <x v="1"/>
    <x v="10"/>
    <x v="28"/>
    <x v="22"/>
    <x v="12"/>
    <n v="4"/>
    <n v="50"/>
    <n v="200"/>
    <m/>
    <m/>
    <m/>
    <m/>
  </r>
  <r>
    <x v="19"/>
    <x v="46"/>
    <x v="1"/>
    <x v="10"/>
    <x v="29"/>
    <x v="3"/>
    <x v="12"/>
    <n v="7"/>
    <n v="40"/>
    <n v="280"/>
    <m/>
    <m/>
    <m/>
    <m/>
  </r>
  <r>
    <x v="19"/>
    <x v="47"/>
    <x v="1"/>
    <x v="11"/>
    <x v="30"/>
    <x v="3"/>
    <x v="12"/>
    <m/>
    <m/>
    <m/>
    <m/>
    <m/>
    <m/>
    <m/>
  </r>
  <r>
    <x v="19"/>
    <x v="48"/>
    <x v="1"/>
    <x v="10"/>
    <x v="31"/>
    <x v="3"/>
    <x v="12"/>
    <n v="5"/>
    <n v="30"/>
    <n v="150"/>
    <m/>
    <s v="Yes"/>
    <m/>
    <m/>
  </r>
  <r>
    <x v="20"/>
    <x v="49"/>
    <x v="1"/>
    <x v="5"/>
    <x v="32"/>
    <x v="3"/>
    <x v="13"/>
    <n v="1"/>
    <n v="325"/>
    <n v="325"/>
    <m/>
    <s v="Yes"/>
    <m/>
    <m/>
  </r>
  <r>
    <x v="20"/>
    <x v="50"/>
    <x v="1"/>
    <x v="5"/>
    <x v="33"/>
    <x v="3"/>
    <x v="13"/>
    <n v="1"/>
    <n v="800"/>
    <n v="800"/>
    <m/>
    <m/>
    <m/>
    <m/>
  </r>
  <r>
    <x v="20"/>
    <x v="51"/>
    <x v="1"/>
    <x v="5"/>
    <x v="34"/>
    <x v="3"/>
    <x v="13"/>
    <n v="1"/>
    <n v="60"/>
    <n v="60"/>
    <m/>
    <m/>
    <m/>
    <m/>
  </r>
  <r>
    <x v="20"/>
    <x v="52"/>
    <x v="1"/>
    <x v="5"/>
    <x v="35"/>
    <x v="3"/>
    <x v="13"/>
    <n v="1"/>
    <n v="36"/>
    <n v="36"/>
    <m/>
    <m/>
    <m/>
    <m/>
  </r>
  <r>
    <x v="20"/>
    <x v="53"/>
    <x v="1"/>
    <x v="6"/>
    <x v="20"/>
    <x v="18"/>
    <x v="12"/>
    <n v="1"/>
    <n v="550"/>
    <n v="550"/>
    <n v="650"/>
    <s v="Yes"/>
    <m/>
    <n v="100"/>
  </r>
  <r>
    <x v="21"/>
    <x v="54"/>
    <x v="1"/>
    <x v="12"/>
    <x v="36"/>
    <x v="3"/>
    <x v="14"/>
    <n v="1"/>
    <n v="200"/>
    <n v="200"/>
    <n v="250"/>
    <s v="Yes"/>
    <m/>
    <n v="50"/>
  </r>
  <r>
    <x v="21"/>
    <x v="55"/>
    <x v="1"/>
    <x v="12"/>
    <x v="37"/>
    <x v="3"/>
    <x v="14"/>
    <n v="1"/>
    <n v="300"/>
    <n v="300"/>
    <m/>
    <m/>
    <m/>
    <m/>
  </r>
  <r>
    <x v="21"/>
    <x v="56"/>
    <x v="1"/>
    <x v="4"/>
    <x v="38"/>
    <x v="3"/>
    <x v="14"/>
    <n v="1"/>
    <n v="700"/>
    <n v="700"/>
    <m/>
    <m/>
    <m/>
    <m/>
  </r>
  <r>
    <x v="21"/>
    <x v="57"/>
    <x v="1"/>
    <x v="4"/>
    <x v="38"/>
    <x v="3"/>
    <x v="14"/>
    <m/>
    <m/>
    <m/>
    <m/>
    <m/>
    <m/>
    <m/>
  </r>
  <r>
    <x v="21"/>
    <x v="58"/>
    <x v="1"/>
    <x v="10"/>
    <x v="39"/>
    <x v="3"/>
    <x v="14"/>
    <n v="1"/>
    <n v="1400"/>
    <n v="1400"/>
    <m/>
    <s v="Yes"/>
    <m/>
    <m/>
  </r>
  <r>
    <x v="21"/>
    <x v="59"/>
    <x v="1"/>
    <x v="10"/>
    <x v="40"/>
    <x v="3"/>
    <x v="14"/>
    <n v="1"/>
    <n v="500"/>
    <n v="500"/>
    <m/>
    <s v="Yes"/>
    <m/>
    <m/>
  </r>
  <r>
    <x v="21"/>
    <x v="60"/>
    <x v="1"/>
    <x v="3"/>
    <x v="41"/>
    <x v="23"/>
    <x v="14"/>
    <n v="1"/>
    <n v="500"/>
    <n v="500"/>
    <m/>
    <s v="Yes"/>
    <m/>
    <m/>
  </r>
  <r>
    <x v="21"/>
    <x v="61"/>
    <x v="1"/>
    <x v="12"/>
    <x v="42"/>
    <x v="3"/>
    <x v="14"/>
    <n v="1"/>
    <n v="600"/>
    <n v="600"/>
    <m/>
    <s v="Yes"/>
    <m/>
    <m/>
  </r>
  <r>
    <x v="21"/>
    <x v="62"/>
    <x v="1"/>
    <x v="12"/>
    <x v="43"/>
    <x v="3"/>
    <x v="14"/>
    <n v="1"/>
    <n v="150"/>
    <n v="150"/>
    <n v="200"/>
    <s v="Yes"/>
    <m/>
    <n v="50"/>
  </r>
  <r>
    <x v="21"/>
    <x v="63"/>
    <x v="1"/>
    <x v="12"/>
    <x v="44"/>
    <x v="3"/>
    <x v="14"/>
    <n v="1"/>
    <n v="400"/>
    <n v="400"/>
    <m/>
    <s v="Yes"/>
    <m/>
    <m/>
  </r>
  <r>
    <x v="21"/>
    <x v="64"/>
    <x v="1"/>
    <x v="12"/>
    <x v="45"/>
    <x v="3"/>
    <x v="14"/>
    <n v="4"/>
    <n v="50"/>
    <n v="200"/>
    <m/>
    <s v="Yes"/>
    <m/>
    <m/>
  </r>
  <r>
    <x v="21"/>
    <x v="65"/>
    <x v="1"/>
    <x v="4"/>
    <x v="46"/>
    <x v="24"/>
    <x v="14"/>
    <n v="4"/>
    <n v="50"/>
    <n v="200"/>
    <m/>
    <m/>
    <m/>
    <m/>
  </r>
  <r>
    <x v="21"/>
    <x v="66"/>
    <x v="1"/>
    <x v="4"/>
    <x v="47"/>
    <x v="3"/>
    <x v="14"/>
    <n v="6"/>
    <n v="45"/>
    <n v="270"/>
    <m/>
    <m/>
    <m/>
    <m/>
  </r>
  <r>
    <x v="22"/>
    <x v="67"/>
    <x v="1"/>
    <x v="3"/>
    <x v="16"/>
    <x v="25"/>
    <x v="2"/>
    <n v="1"/>
    <n v="360"/>
    <n v="360"/>
    <m/>
    <s v="Yes"/>
    <m/>
    <m/>
  </r>
  <r>
    <x v="22"/>
    <x v="68"/>
    <x v="1"/>
    <x v="3"/>
    <x v="16"/>
    <x v="25"/>
    <x v="1"/>
    <n v="1"/>
    <n v="590"/>
    <n v="590"/>
    <m/>
    <s v="Yes"/>
    <m/>
    <m/>
  </r>
  <r>
    <x v="22"/>
    <x v="69"/>
    <x v="1"/>
    <x v="3"/>
    <x v="16"/>
    <x v="25"/>
    <x v="3"/>
    <n v="1"/>
    <n v="620"/>
    <n v="620"/>
    <m/>
    <s v="Yes"/>
    <m/>
    <m/>
  </r>
  <r>
    <x v="22"/>
    <x v="69"/>
    <x v="1"/>
    <x v="3"/>
    <x v="16"/>
    <x v="25"/>
    <x v="3"/>
    <n v="1"/>
    <n v="210"/>
    <n v="210"/>
    <m/>
    <s v="Yes"/>
    <m/>
    <m/>
  </r>
  <r>
    <x v="22"/>
    <x v="70"/>
    <x v="1"/>
    <x v="3"/>
    <x v="16"/>
    <x v="25"/>
    <x v="5"/>
    <n v="1"/>
    <n v="260"/>
    <n v="260"/>
    <m/>
    <s v="Yes"/>
    <m/>
    <m/>
  </r>
  <r>
    <x v="22"/>
    <x v="71"/>
    <x v="1"/>
    <x v="3"/>
    <x v="16"/>
    <x v="25"/>
    <x v="6"/>
    <n v="1"/>
    <n v="150"/>
    <n v="150"/>
    <m/>
    <s v="Yes"/>
    <m/>
    <m/>
  </r>
  <r>
    <x v="22"/>
    <x v="72"/>
    <x v="1"/>
    <x v="3"/>
    <x v="16"/>
    <x v="25"/>
    <x v="8"/>
    <n v="1"/>
    <n v="590"/>
    <n v="590"/>
    <m/>
    <s v="Yes"/>
    <m/>
    <m/>
  </r>
  <r>
    <x v="22"/>
    <x v="73"/>
    <x v="1"/>
    <x v="3"/>
    <x v="16"/>
    <x v="25"/>
    <x v="9"/>
    <n v="1"/>
    <n v="780"/>
    <n v="780"/>
    <m/>
    <s v="Yes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B5ED61-3970-4C10-ABB7-6B2BD985F1E9}" name="PivotTable5" cacheId="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H3:N85" firstHeaderRow="1" firstDataRow="2" firstDataCol="2" rowPageCount="1" colPageCount="1"/>
  <pivotFields count="14">
    <pivotField axis="axisRow" compact="0" outline="0" showAll="0">
      <items count="33">
        <item x="0"/>
        <item x="2"/>
        <item m="1" x="23"/>
        <item x="4"/>
        <item x="6"/>
        <item x="5"/>
        <item x="7"/>
        <item x="8"/>
        <item x="9"/>
        <item x="10"/>
        <item m="1" x="29"/>
        <item m="1" x="30"/>
        <item x="16"/>
        <item x="12"/>
        <item x="13"/>
        <item x="14"/>
        <item x="20"/>
        <item x="18"/>
        <item x="19"/>
        <item m="1" x="31"/>
        <item m="1" x="28"/>
        <item x="21"/>
        <item x="15"/>
        <item x="11"/>
        <item m="1" x="27"/>
        <item m="1" x="25"/>
        <item m="1" x="26"/>
        <item x="1"/>
        <item x="3"/>
        <item x="22"/>
        <item m="1" x="24"/>
        <item x="17"/>
        <item t="default"/>
      </items>
    </pivotField>
    <pivotField axis="axisRow" compact="0" outline="0" showAll="0">
      <items count="83">
        <item x="7"/>
        <item x="0"/>
        <item x="1"/>
        <item x="9"/>
        <item x="2"/>
        <item m="1" x="78"/>
        <item x="27"/>
        <item x="39"/>
        <item x="54"/>
        <item x="3"/>
        <item x="12"/>
        <item x="28"/>
        <item x="53"/>
        <item x="68"/>
        <item x="67"/>
        <item x="20"/>
        <item x="21"/>
        <item x="37"/>
        <item x="22"/>
        <item x="23"/>
        <item x="60"/>
        <item x="4"/>
        <item x="14"/>
        <item x="69"/>
        <item x="70"/>
        <item x="45"/>
        <item m="1" x="79"/>
        <item x="17"/>
        <item x="36"/>
        <item x="38"/>
        <item x="55"/>
        <item x="40"/>
        <item x="5"/>
        <item x="71"/>
        <item x="29"/>
        <item x="30"/>
        <item x="31"/>
        <item x="41"/>
        <item m="1" x="80"/>
        <item x="49"/>
        <item x="56"/>
        <item x="57"/>
        <item x="50"/>
        <item x="46"/>
        <item x="58"/>
        <item x="33"/>
        <item x="34"/>
        <item x="44"/>
        <item x="62"/>
        <item x="61"/>
        <item x="42"/>
        <item x="16"/>
        <item x="64"/>
        <item x="72"/>
        <item x="26"/>
        <item x="24"/>
        <item x="25"/>
        <item x="47"/>
        <item x="73"/>
        <item x="32"/>
        <item x="43"/>
        <item x="51"/>
        <item x="13"/>
        <item x="15"/>
        <item x="52"/>
        <item x="63"/>
        <item x="59"/>
        <item x="48"/>
        <item x="35"/>
        <item m="1" x="81"/>
        <item x="11"/>
        <item m="1" x="74"/>
        <item m="1" x="75"/>
        <item m="1" x="76"/>
        <item x="65"/>
        <item x="8"/>
        <item x="10"/>
        <item x="18"/>
        <item m="1" x="77"/>
        <item x="19"/>
        <item x="66"/>
        <item x="6"/>
        <item t="default"/>
      </items>
    </pivotField>
    <pivotField axis="axisPage" compact="0" outline="0" showAll="0">
      <items count="4">
        <item h="1" x="1"/>
        <item x="0"/>
        <item h="1" m="1" x="2"/>
        <item t="default"/>
      </items>
    </pivotField>
    <pivotField compact="0" outline="0" showAll="0"/>
    <pivotField axis="axisCol" compact="0" outline="0" showAll="0">
      <items count="53">
        <item x="18"/>
        <item m="1" x="51"/>
        <item x="17"/>
        <item x="36"/>
        <item x="2"/>
        <item x="8"/>
        <item x="6"/>
        <item x="0"/>
        <item x="22"/>
        <item x="3"/>
        <item x="13"/>
        <item x="21"/>
        <item m="1" x="50"/>
        <item x="37"/>
        <item x="24"/>
        <item x="4"/>
        <item x="25"/>
        <item x="32"/>
        <item x="33"/>
        <item x="29"/>
        <item m="1" x="49"/>
        <item x="43"/>
        <item x="42"/>
        <item x="26"/>
        <item x="11"/>
        <item x="45"/>
        <item x="20"/>
        <item x="14"/>
        <item x="27"/>
        <item x="41"/>
        <item x="34"/>
        <item x="28"/>
        <item x="16"/>
        <item x="9"/>
        <item x="30"/>
        <item x="15"/>
        <item x="35"/>
        <item x="44"/>
        <item x="31"/>
        <item x="1"/>
        <item x="7"/>
        <item x="12"/>
        <item x="47"/>
        <item m="1" x="48"/>
        <item x="5"/>
        <item x="10"/>
        <item x="23"/>
        <item x="38"/>
        <item x="39"/>
        <item x="40"/>
        <item x="46"/>
        <item x="19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1"/>
  </rowFields>
  <rowItems count="81">
    <i>
      <x/>
      <x v="1"/>
    </i>
    <i r="1">
      <x v="2"/>
    </i>
    <i r="1">
      <x v="4"/>
    </i>
    <i t="default">
      <x/>
    </i>
    <i>
      <x v="1"/>
      <x/>
    </i>
    <i r="1">
      <x v="2"/>
    </i>
    <i r="1">
      <x v="3"/>
    </i>
    <i r="1">
      <x v="4"/>
    </i>
    <i r="1">
      <x v="75"/>
    </i>
    <i r="1">
      <x v="76"/>
    </i>
    <i t="default">
      <x v="1"/>
    </i>
    <i>
      <x v="3"/>
      <x/>
    </i>
    <i r="1">
      <x v="2"/>
    </i>
    <i r="1">
      <x v="4"/>
    </i>
    <i r="1">
      <x v="75"/>
    </i>
    <i r="1">
      <x v="76"/>
    </i>
    <i t="default">
      <x v="3"/>
    </i>
    <i>
      <x v="4"/>
      <x v="3"/>
    </i>
    <i r="1">
      <x v="4"/>
    </i>
    <i r="1">
      <x v="75"/>
    </i>
    <i r="1">
      <x v="81"/>
    </i>
    <i t="default">
      <x v="4"/>
    </i>
    <i>
      <x v="5"/>
      <x/>
    </i>
    <i r="1">
      <x v="2"/>
    </i>
    <i r="1">
      <x v="3"/>
    </i>
    <i r="1">
      <x v="4"/>
    </i>
    <i r="1">
      <x v="75"/>
    </i>
    <i r="1">
      <x v="76"/>
    </i>
    <i t="default">
      <x v="5"/>
    </i>
    <i>
      <x v="6"/>
      <x/>
    </i>
    <i r="1">
      <x v="2"/>
    </i>
    <i r="1">
      <x v="3"/>
    </i>
    <i r="1">
      <x v="4"/>
    </i>
    <i r="1">
      <x v="75"/>
    </i>
    <i r="1">
      <x v="76"/>
    </i>
    <i t="default">
      <x v="6"/>
    </i>
    <i>
      <x v="7"/>
      <x v="2"/>
    </i>
    <i r="1">
      <x v="4"/>
    </i>
    <i t="default">
      <x v="7"/>
    </i>
    <i>
      <x v="8"/>
      <x v="2"/>
    </i>
    <i r="1">
      <x v="4"/>
    </i>
    <i t="default">
      <x v="8"/>
    </i>
    <i>
      <x v="9"/>
      <x/>
    </i>
    <i r="1">
      <x v="2"/>
    </i>
    <i r="1">
      <x v="3"/>
    </i>
    <i r="1">
      <x v="4"/>
    </i>
    <i r="1">
      <x v="75"/>
    </i>
    <i r="1">
      <x v="76"/>
    </i>
    <i t="default">
      <x v="9"/>
    </i>
    <i>
      <x v="12"/>
      <x v="2"/>
    </i>
    <i r="1">
      <x v="81"/>
    </i>
    <i t="default">
      <x v="12"/>
    </i>
    <i>
      <x v="13"/>
      <x/>
    </i>
    <i r="1">
      <x v="2"/>
    </i>
    <i r="1">
      <x v="3"/>
    </i>
    <i r="1">
      <x v="4"/>
    </i>
    <i r="1">
      <x v="75"/>
    </i>
    <i r="1">
      <x v="76"/>
    </i>
    <i t="default">
      <x v="13"/>
    </i>
    <i>
      <x v="14"/>
      <x v="2"/>
    </i>
    <i r="1">
      <x v="4"/>
    </i>
    <i r="1">
      <x v="75"/>
    </i>
    <i r="1">
      <x v="76"/>
    </i>
    <i t="default">
      <x v="14"/>
    </i>
    <i>
      <x v="15"/>
      <x/>
    </i>
    <i r="1">
      <x v="2"/>
    </i>
    <i r="1">
      <x v="3"/>
    </i>
    <i r="1">
      <x v="4"/>
    </i>
    <i r="1">
      <x v="76"/>
    </i>
    <i r="1">
      <x v="81"/>
    </i>
    <i t="default">
      <x v="15"/>
    </i>
    <i>
      <x v="22"/>
      <x v="75"/>
    </i>
    <i t="default">
      <x v="22"/>
    </i>
    <i>
      <x v="23"/>
      <x v="4"/>
    </i>
    <i r="1">
      <x v="75"/>
    </i>
    <i r="1">
      <x v="76"/>
    </i>
    <i t="default">
      <x v="23"/>
    </i>
    <i>
      <x v="31"/>
      <x v="2"/>
    </i>
    <i r="1">
      <x v="4"/>
    </i>
    <i t="default">
      <x v="31"/>
    </i>
    <i t="grand">
      <x/>
    </i>
  </rowItems>
  <colFields count="1">
    <field x="4"/>
  </colFields>
  <colItems count="5">
    <i>
      <x v="6"/>
    </i>
    <i>
      <x v="7"/>
    </i>
    <i>
      <x v="39"/>
    </i>
    <i>
      <x v="40"/>
    </i>
    <i t="grand">
      <x/>
    </i>
  </colItems>
  <pageFields count="1">
    <pageField fld="2" item="1" hier="-1"/>
  </pageFields>
  <dataFields count="1">
    <dataField name="Sum of Quantity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8E04ED7-F464-4534-9B4C-900BF57CC28C}" name="PivotTable4" cacheId="0" applyNumberFormats="0" applyBorderFormats="0" applyFontFormats="0" applyPatternFormats="0" applyAlignmentFormats="0" applyWidthHeightFormats="1" dataCaption="Values" updatedVersion="8" minRefreshableVersion="3" showDrill="0" itemPrintTitles="1" createdVersion="8" indent="0" outline="1" outlineData="1" multipleFieldFilters="0">
  <location ref="D3:E4" firstHeaderRow="0" firstDataRow="1" firstDataCol="0"/>
  <pivotFields count="14"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showAll="0"/>
    <pivotField showAll="0"/>
  </pivotFields>
  <rowItems count="1">
    <i/>
  </rowItems>
  <colFields count="1">
    <field x="-2"/>
  </colFields>
  <colItems count="2">
    <i>
      <x/>
    </i>
    <i i="1">
      <x v="1"/>
    </i>
  </colItems>
  <dataFields count="2">
    <dataField name="Sum of Required Sq. Ft. Total" fld="9" baseField="0" baseItem="0" numFmtId="164"/>
    <dataField name="Sum of Quantity" fld="7" baseField="2" baseItem="4"/>
  </dataFields>
  <formats count="2">
    <format dxfId="21">
      <pivotArea outline="0" collapsedLevelsAreSubtotals="1" fieldPosition="0"/>
    </format>
    <format dxfId="20">
      <pivotArea dataOnly="0" labelOnly="1" outline="0" axis="axisValues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E39421-AD38-4323-BC1E-0DC7EAE4CED0}" name="PivotTable3" cacheId="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A9:B23" firstHeaderRow="1" firstDataRow="1" firstDataCol="1"/>
  <pivotFields count="14">
    <pivotField compact="0" outline="0" showAll="0"/>
    <pivotField compact="0" outline="0" showAll="0"/>
    <pivotField compact="0" outline="0" showAll="0"/>
    <pivotField axis="axisRow" compact="0" outline="0" showAll="0" sortType="ascending">
      <items count="17">
        <item x="10"/>
        <item m="1" x="15"/>
        <item x="7"/>
        <item x="8"/>
        <item x="2"/>
        <item x="9"/>
        <item x="4"/>
        <item x="0"/>
        <item x="11"/>
        <item x="5"/>
        <item x="6"/>
        <item x="3"/>
        <item x="12"/>
        <item x="1"/>
        <item m="1" x="14"/>
        <item m="1" x="13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3"/>
  </rowFields>
  <rowItems count="14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Required Sq. Ft. Total" fld="9" baseField="0" baseItem="0" numFmtId="164"/>
  </dataFields>
  <formats count="5">
    <format dxfId="4">
      <pivotArea outline="0" collapsedLevelsAreSubtotals="1" fieldPosition="0"/>
    </format>
    <format dxfId="3">
      <pivotArea dataOnly="0" labelOnly="1" outline="0" axis="axisValues" fieldPosition="0"/>
    </format>
    <format dxfId="2">
      <pivotArea outline="0" collapsedLevelsAreSubtotals="1" fieldPosition="0"/>
    </format>
    <format dxfId="1">
      <pivotArea dataOnly="0" labelOnly="1" outline="0" axis="axisValues" fieldPosition="0"/>
    </format>
    <format dxfId="0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184EFB-54B5-4D1E-8197-58FC55C680FD}" name="PivotTable1" cacheId="0" applyNumberFormats="0" applyBorderFormats="0" applyFontFormats="0" applyPatternFormats="0" applyAlignmentFormats="0" applyWidthHeightFormats="1" dataCaption="Values" updatedVersion="8" minRefreshableVersion="3" showDrill="0" useAutoFormatting="1" itemPrintTitles="1" createdVersion="8" indent="0" compact="0" compactData="0" multipleFieldFilters="0">
  <location ref="D3:G10" firstHeaderRow="0" firstDataRow="1" firstDataCol="2" rowPageCount="1" colPageCount="1"/>
  <pivotFields count="14">
    <pivotField compact="0" outline="0" showAll="0"/>
    <pivotField compact="0" outline="0" showAll="0"/>
    <pivotField axis="axisPage" compact="0" outline="0" showAll="0">
      <items count="4">
        <item h="1" x="1"/>
        <item x="0"/>
        <item h="1" m="1" x="2"/>
        <item t="default"/>
      </items>
    </pivotField>
    <pivotField axis="axisRow" compact="0" outline="0" showAll="0">
      <items count="17">
        <item x="10"/>
        <item m="1" x="15"/>
        <item x="2"/>
        <item x="4"/>
        <item x="0"/>
        <item x="11"/>
        <item x="5"/>
        <item x="6"/>
        <item x="3"/>
        <item x="12"/>
        <item n="Workstation" m="1" x="14"/>
        <item x="7"/>
        <item x="8"/>
        <item x="9"/>
        <item n="Workstation2" x="1"/>
        <item m="1" x="13"/>
        <item t="default"/>
      </items>
    </pivotField>
    <pivotField compact="0" outline="0" showAll="0"/>
    <pivotField axis="axisRow" compact="0" outline="0" showAll="0">
      <items count="32">
        <item x="3"/>
        <item x="0"/>
        <item x="15"/>
        <item m="1" x="30"/>
        <item x="1"/>
        <item x="6"/>
        <item x="23"/>
        <item x="22"/>
        <item m="1" x="29"/>
        <item x="9"/>
        <item x="11"/>
        <item x="17"/>
        <item x="7"/>
        <item x="19"/>
        <item x="21"/>
        <item m="1" x="26"/>
        <item m="1" x="27"/>
        <item x="2"/>
        <item x="8"/>
        <item x="25"/>
        <item x="10"/>
        <item m="1" x="28"/>
        <item x="18"/>
        <item x="5"/>
        <item x="20"/>
        <item x="13"/>
        <item x="4"/>
        <item x="14"/>
        <item x="12"/>
        <item x="24"/>
        <item x="16"/>
        <item t="default"/>
      </items>
    </pivotField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3"/>
    <field x="5"/>
  </rowFields>
  <rowItems count="7">
    <i>
      <x v="4"/>
      <x v="1"/>
    </i>
    <i r="1">
      <x v="26"/>
    </i>
    <i t="default">
      <x v="4"/>
    </i>
    <i>
      <x v="14"/>
      <x v="1"/>
    </i>
    <i r="1">
      <x v="26"/>
    </i>
    <i t="default">
      <x v="14"/>
    </i>
    <i t="grand">
      <x/>
    </i>
  </rowItems>
  <colFields count="1">
    <field x="-2"/>
  </colFields>
  <colItems count="2">
    <i>
      <x/>
    </i>
    <i i="1">
      <x v="1"/>
    </i>
  </colItems>
  <pageFields count="1">
    <pageField fld="2" item="1" hier="-1"/>
  </pageFields>
  <dataFields count="2">
    <dataField name="Sum of Quantity" fld="7" baseField="0" baseItem="0"/>
    <dataField name="Sum of Required Sq. Ft. Total" fld="9" baseField="0" baseItem="0" numFmtId="164"/>
  </dataFields>
  <formats count="9">
    <format dxfId="13">
      <pivotArea outline="0" fieldPosition="0">
        <references count="1">
          <reference field="4294967294" count="1" selected="0">
            <x v="1"/>
          </reference>
        </references>
      </pivotArea>
    </format>
    <format dxfId="1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">
      <pivotArea dataOnly="0" outline="0" fieldPosition="0">
        <references count="2">
          <reference field="2" count="0" selected="0"/>
          <reference field="3" count="0" defaultSubtotal="1"/>
        </references>
      </pivotArea>
    </format>
    <format dxfId="1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">
      <pivotArea field="5" type="button" dataOnly="0" labelOnly="1" outline="0" axis="axisRow" fieldPosition="1"/>
    </format>
    <format dxfId="5">
      <pivotArea field="5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05914C-69F3-4E6D-8BA8-B6813AA41987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B6" firstHeaderRow="1" firstDataRow="1" firstDataCol="1"/>
  <pivotFields count="14">
    <pivotField compact="0" outline="0" showAll="0"/>
    <pivotField compact="0" outline="0" showAll="0"/>
    <pivotField axis="axisRow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Required Sq. Ft. Total" fld="9" baseField="0" baseItem="0" numFmtId="164"/>
  </dataFields>
  <formats count="4">
    <format dxfId="17">
      <pivotArea outline="0" collapsedLevelsAreSubtotals="1" fieldPosition="0"/>
    </format>
    <format dxfId="16">
      <pivotArea outline="0" collapsedLevelsAreSubtotals="1" fieldPosition="0"/>
    </format>
    <format dxfId="15">
      <pivotArea dataOnly="0" labelOnly="1" outline="0" axis="axisValues" fieldPosition="0"/>
    </format>
    <format dxfId="1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BDE5E5-B1A6-4421-9FE3-49D4DF04ABAD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F13" firstHeaderRow="1" firstDataRow="2" firstDataCol="1" rowPageCount="1" colPageCount="1"/>
  <pivotFields count="14">
    <pivotField compact="0" outline="0" showAll="0"/>
    <pivotField axis="axisRow" compact="0" outline="0" showAll="0">
      <items count="83">
        <item x="7"/>
        <item x="0"/>
        <item x="1"/>
        <item x="9"/>
        <item x="2"/>
        <item m="1" x="78"/>
        <item x="27"/>
        <item x="39"/>
        <item x="54"/>
        <item x="3"/>
        <item x="12"/>
        <item x="28"/>
        <item x="53"/>
        <item x="68"/>
        <item x="67"/>
        <item x="20"/>
        <item x="21"/>
        <item x="37"/>
        <item x="22"/>
        <item x="23"/>
        <item x="60"/>
        <item x="4"/>
        <item x="14"/>
        <item x="69"/>
        <item x="70"/>
        <item x="45"/>
        <item m="1" x="79"/>
        <item x="17"/>
        <item x="36"/>
        <item x="38"/>
        <item x="55"/>
        <item x="40"/>
        <item x="5"/>
        <item x="71"/>
        <item x="29"/>
        <item x="30"/>
        <item x="31"/>
        <item x="41"/>
        <item m="1" x="80"/>
        <item x="49"/>
        <item x="56"/>
        <item x="57"/>
        <item x="50"/>
        <item x="46"/>
        <item x="58"/>
        <item x="33"/>
        <item x="34"/>
        <item x="44"/>
        <item x="62"/>
        <item x="61"/>
        <item x="42"/>
        <item x="16"/>
        <item x="64"/>
        <item x="72"/>
        <item x="26"/>
        <item x="24"/>
        <item x="25"/>
        <item x="47"/>
        <item x="73"/>
        <item x="32"/>
        <item x="43"/>
        <item x="51"/>
        <item x="13"/>
        <item x="15"/>
        <item x="52"/>
        <item x="63"/>
        <item x="59"/>
        <item x="48"/>
        <item x="35"/>
        <item m="1" x="81"/>
        <item x="11"/>
        <item m="1" x="74"/>
        <item m="1" x="75"/>
        <item m="1" x="76"/>
        <item x="65"/>
        <item x="8"/>
        <item x="10"/>
        <item x="18"/>
        <item m="1" x="77"/>
        <item x="19"/>
        <item x="66"/>
        <item x="6"/>
        <item t="default"/>
      </items>
    </pivotField>
    <pivotField axis="axisPage" compact="0" outline="0" showAll="0">
      <items count="4">
        <item h="1" x="1"/>
        <item x="0"/>
        <item h="1" m="1" x="2"/>
        <item t="default"/>
      </items>
    </pivotField>
    <pivotField compact="0" outline="0" showAll="0"/>
    <pivotField axis="axisCol" compact="0" outline="0" showAll="0">
      <items count="53">
        <item x="18"/>
        <item m="1" x="51"/>
        <item x="17"/>
        <item x="36"/>
        <item x="2"/>
        <item x="8"/>
        <item x="6"/>
        <item x="0"/>
        <item x="22"/>
        <item x="3"/>
        <item x="13"/>
        <item x="21"/>
        <item m="1" x="50"/>
        <item x="37"/>
        <item x="24"/>
        <item x="4"/>
        <item x="25"/>
        <item x="32"/>
        <item x="33"/>
        <item x="29"/>
        <item m="1" x="49"/>
        <item x="43"/>
        <item x="42"/>
        <item x="26"/>
        <item x="11"/>
        <item x="45"/>
        <item x="20"/>
        <item x="14"/>
        <item x="27"/>
        <item x="41"/>
        <item x="34"/>
        <item x="28"/>
        <item x="16"/>
        <item x="9"/>
        <item x="30"/>
        <item x="15"/>
        <item x="35"/>
        <item x="44"/>
        <item x="31"/>
        <item x="1"/>
        <item x="7"/>
        <item x="12"/>
        <item x="47"/>
        <item m="1" x="48"/>
        <item x="5"/>
        <item x="10"/>
        <item x="23"/>
        <item x="38"/>
        <item x="39"/>
        <item x="40"/>
        <item x="46"/>
        <item x="19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75"/>
    </i>
    <i>
      <x v="76"/>
    </i>
    <i>
      <x v="81"/>
    </i>
    <i t="grand">
      <x/>
    </i>
  </rowItems>
  <colFields count="1">
    <field x="4"/>
  </colFields>
  <colItems count="5">
    <i>
      <x v="6"/>
    </i>
    <i>
      <x v="7"/>
    </i>
    <i>
      <x v="39"/>
    </i>
    <i>
      <x v="40"/>
    </i>
    <i t="grand">
      <x/>
    </i>
  </colItems>
  <pageFields count="1">
    <pageField fld="2" item="1" hier="-1"/>
  </pageFields>
  <dataFields count="1">
    <dataField name="Sum of Quantity" fld="7" baseField="0" baseItem="0"/>
  </dataFields>
  <formats count="1">
    <format dxfId="72">
      <pivotArea outline="0" fieldPosition="0">
        <references count="2">
          <reference field="1" count="1" selected="0">
            <x v="75"/>
          </reference>
          <reference field="4" count="1" selected="0">
            <x v="39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D02A31C-D454-499B-B044-EFD2A352C18B}" name="PivotTable2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F3:I16" firstHeaderRow="1" firstDataRow="2" firstDataCol="1" rowPageCount="1" colPageCount="1"/>
  <pivotFields count="14">
    <pivotField compact="0" outline="0" showAll="0"/>
    <pivotField compact="0" outline="0" showAll="0"/>
    <pivotField axis="axisPage" compact="0" outline="0" showAll="0">
      <items count="4">
        <item h="1" x="1"/>
        <item x="0"/>
        <item h="1" m="1" x="2"/>
        <item t="default"/>
      </items>
    </pivotField>
    <pivotField axis="axisCol" compact="0" outline="0" showAll="0">
      <items count="17">
        <item x="10"/>
        <item m="1" x="15"/>
        <item x="2"/>
        <item x="4"/>
        <item x="0"/>
        <item x="11"/>
        <item x="5"/>
        <item x="6"/>
        <item x="3"/>
        <item x="12"/>
        <item m="1" x="14"/>
        <item x="7"/>
        <item x="8"/>
        <item x="9"/>
        <item x="1"/>
        <item m="1" x="13"/>
        <item t="default"/>
      </items>
    </pivotField>
    <pivotField compact="0" outline="0" showAll="0"/>
    <pivotField compact="0" outline="0" showAll="0"/>
    <pivotField axis="axisRow" compact="0" outline="0" showAll="0">
      <items count="18">
        <item x="0"/>
        <item x="2"/>
        <item m="1" x="15"/>
        <item x="1"/>
        <item x="3"/>
        <item x="4"/>
        <item x="5"/>
        <item x="6"/>
        <item x="7"/>
        <item x="8"/>
        <item x="9"/>
        <item x="13"/>
        <item x="12"/>
        <item x="14"/>
        <item x="11"/>
        <item m="1" x="16"/>
        <item x="1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6"/>
  </rowFields>
  <rowItems count="12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6"/>
    </i>
    <i t="grand">
      <x/>
    </i>
  </rowItems>
  <colFields count="1">
    <field x="3"/>
  </colFields>
  <colItems count="3">
    <i>
      <x v="4"/>
    </i>
    <i>
      <x v="14"/>
    </i>
    <i t="grand">
      <x/>
    </i>
  </colItems>
  <pageFields count="1">
    <pageField fld="2" item="1" hier="-1"/>
  </pageFields>
  <dataFields count="1">
    <dataField name="Sum of Quantity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25AFA5-E832-4DA5-B06B-49E5B0E4E85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B15" firstHeaderRow="1" firstDataRow="1" firstDataCol="1" rowPageCount="1" colPageCount="1"/>
  <pivotFields count="14">
    <pivotField compact="0" outline="0" showAll="0"/>
    <pivotField compact="0" outline="0" showAll="0"/>
    <pivotField axis="axisPage" compact="0" outline="0" showAll="0">
      <items count="4">
        <item h="1" x="1"/>
        <item x="0"/>
        <item h="1" m="1" x="2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>
      <items count="18">
        <item x="0"/>
        <item x="2"/>
        <item m="1" x="15"/>
        <item x="1"/>
        <item x="3"/>
        <item x="4"/>
        <item x="5"/>
        <item x="6"/>
        <item x="7"/>
        <item x="8"/>
        <item x="9"/>
        <item x="13"/>
        <item x="12"/>
        <item x="14"/>
        <item x="11"/>
        <item m="1" x="16"/>
        <item x="10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6"/>
  </rowFields>
  <rowItems count="12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6"/>
    </i>
    <i t="grand">
      <x/>
    </i>
  </rowItems>
  <colItems count="1">
    <i/>
  </colItems>
  <pageFields count="1">
    <pageField fld="2" item="1" hier="-1"/>
  </pageFields>
  <dataFields count="1">
    <dataField name="Sum of Quantity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06BF96-8646-4077-94A6-7EE61178D663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D136" firstHeaderRow="1" firstDataRow="1" firstDataCol="3"/>
  <pivotFields count="14">
    <pivotField compact="0" outline="0" showAll="0"/>
    <pivotField compact="0" outline="0" showAll="0"/>
    <pivotField compact="0" outline="0" showAll="0"/>
    <pivotField axis="axisRow" compact="0" outline="0" showAll="0">
      <items count="17">
        <item x="10"/>
        <item m="1" x="15"/>
        <item x="7"/>
        <item x="8"/>
        <item x="2"/>
        <item x="9"/>
        <item x="4"/>
        <item x="0"/>
        <item x="11"/>
        <item x="5"/>
        <item x="6"/>
        <item x="3"/>
        <item x="12"/>
        <item m="1" x="14"/>
        <item x="1"/>
        <item m="1" x="13"/>
        <item t="default"/>
      </items>
    </pivotField>
    <pivotField axis="axisRow" compact="0" outline="0" showAll="0">
      <items count="53">
        <item x="18"/>
        <item m="1" x="51"/>
        <item x="17"/>
        <item x="36"/>
        <item x="2"/>
        <item x="8"/>
        <item x="6"/>
        <item x="0"/>
        <item x="22"/>
        <item x="3"/>
        <item x="13"/>
        <item x="21"/>
        <item m="1" x="50"/>
        <item x="23"/>
        <item x="37"/>
        <item x="24"/>
        <item x="4"/>
        <item x="25"/>
        <item x="32"/>
        <item x="38"/>
        <item x="33"/>
        <item x="29"/>
        <item x="39"/>
        <item m="1" x="49"/>
        <item x="43"/>
        <item x="42"/>
        <item x="26"/>
        <item x="11"/>
        <item x="45"/>
        <item x="10"/>
        <item x="20"/>
        <item x="14"/>
        <item x="27"/>
        <item x="41"/>
        <item x="34"/>
        <item x="28"/>
        <item x="16"/>
        <item x="9"/>
        <item x="30"/>
        <item x="15"/>
        <item x="35"/>
        <item x="44"/>
        <item x="40"/>
        <item x="31"/>
        <item x="1"/>
        <item x="7"/>
        <item x="46"/>
        <item x="12"/>
        <item x="5"/>
        <item x="47"/>
        <item m="1" x="48"/>
        <item x="19"/>
        <item t="default"/>
      </items>
    </pivotField>
    <pivotField axis="axisRow" compact="0" outline="0" showAll="0">
      <items count="32">
        <item x="3"/>
        <item x="0"/>
        <item x="15"/>
        <item m="1" x="30"/>
        <item x="1"/>
        <item x="6"/>
        <item x="23"/>
        <item x="22"/>
        <item m="1" x="29"/>
        <item x="9"/>
        <item x="11"/>
        <item x="17"/>
        <item x="7"/>
        <item x="19"/>
        <item x="21"/>
        <item m="1" x="26"/>
        <item m="1" x="27"/>
        <item x="2"/>
        <item x="8"/>
        <item x="25"/>
        <item x="10"/>
        <item m="1" x="28"/>
        <item x="18"/>
        <item x="5"/>
        <item x="20"/>
        <item x="16"/>
        <item x="13"/>
        <item x="4"/>
        <item x="14"/>
        <item x="12"/>
        <item x="24"/>
        <item t="default"/>
      </items>
    </pivotField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3">
    <field x="3"/>
    <field x="4"/>
    <field x="5"/>
  </rowFields>
  <rowItems count="133">
    <i>
      <x/>
      <x v="21"/>
      <x/>
    </i>
    <i t="default" r="1">
      <x v="21"/>
    </i>
    <i r="1">
      <x v="22"/>
      <x/>
    </i>
    <i t="default" r="1">
      <x v="22"/>
    </i>
    <i r="1">
      <x v="26"/>
      <x/>
    </i>
    <i t="default" r="1">
      <x v="26"/>
    </i>
    <i r="1">
      <x v="32"/>
      <x/>
    </i>
    <i t="default" r="1">
      <x v="32"/>
    </i>
    <i r="1">
      <x v="35"/>
      <x v="7"/>
    </i>
    <i r="2">
      <x v="14"/>
    </i>
    <i t="default" r="1">
      <x v="35"/>
    </i>
    <i r="1">
      <x v="42"/>
      <x/>
    </i>
    <i t="default" r="1">
      <x v="42"/>
    </i>
    <i r="1">
      <x v="43"/>
      <x/>
    </i>
    <i t="default" r="1">
      <x v="43"/>
    </i>
    <i t="default">
      <x/>
    </i>
    <i>
      <x v="2"/>
      <x v="31"/>
      <x/>
    </i>
    <i t="default" r="1">
      <x v="31"/>
    </i>
    <i r="1">
      <x v="39"/>
      <x/>
    </i>
    <i t="default" r="1">
      <x v="39"/>
    </i>
    <i t="default">
      <x v="2"/>
    </i>
    <i>
      <x v="3"/>
      <x v="31"/>
      <x/>
    </i>
    <i t="default" r="1">
      <x v="31"/>
    </i>
    <i r="1">
      <x v="39"/>
      <x v="29"/>
    </i>
    <i t="default" r="1">
      <x v="39"/>
    </i>
    <i t="default">
      <x v="3"/>
    </i>
    <i>
      <x v="4"/>
      <x v="4"/>
      <x v="4"/>
    </i>
    <i r="2">
      <x v="9"/>
    </i>
    <i r="2">
      <x v="11"/>
    </i>
    <i r="2">
      <x v="13"/>
    </i>
    <i r="2">
      <x v="18"/>
    </i>
    <i r="2">
      <x v="20"/>
    </i>
    <i r="2">
      <x v="24"/>
    </i>
    <i t="default" r="1">
      <x v="4"/>
    </i>
    <i r="1">
      <x v="11"/>
      <x v="24"/>
    </i>
    <i t="default" r="1">
      <x v="11"/>
    </i>
    <i r="1">
      <x v="51"/>
      <x v="11"/>
    </i>
    <i t="default" r="1">
      <x v="51"/>
    </i>
    <i t="default">
      <x v="4"/>
    </i>
    <i>
      <x v="5"/>
      <x v="13"/>
      <x v="13"/>
    </i>
    <i r="2">
      <x v="24"/>
    </i>
    <i t="default" r="1">
      <x v="13"/>
    </i>
    <i t="default">
      <x v="5"/>
    </i>
    <i>
      <x v="6"/>
      <x v="5"/>
      <x/>
    </i>
    <i r="2">
      <x v="5"/>
    </i>
    <i r="2">
      <x v="12"/>
    </i>
    <i t="default" r="1">
      <x v="5"/>
    </i>
    <i r="1">
      <x v="15"/>
      <x v="11"/>
    </i>
    <i t="default" r="1">
      <x v="15"/>
    </i>
    <i r="1">
      <x v="16"/>
      <x/>
    </i>
    <i t="default" r="1">
      <x v="16"/>
    </i>
    <i r="1">
      <x v="19"/>
      <x/>
    </i>
    <i t="default" r="1">
      <x v="19"/>
    </i>
    <i r="1">
      <x v="27"/>
      <x/>
    </i>
    <i t="default" r="1">
      <x v="27"/>
    </i>
    <i r="1">
      <x v="29"/>
      <x/>
    </i>
    <i t="default" r="1">
      <x v="29"/>
    </i>
    <i r="1">
      <x v="46"/>
      <x v="30"/>
    </i>
    <i t="default" r="1">
      <x v="46"/>
    </i>
    <i r="1">
      <x v="49"/>
      <x/>
    </i>
    <i t="default" r="1">
      <x v="49"/>
    </i>
    <i t="default">
      <x v="6"/>
    </i>
    <i>
      <x v="7"/>
      <x v="6"/>
      <x v="1"/>
    </i>
    <i t="default" r="1">
      <x v="6"/>
    </i>
    <i r="1">
      <x v="7"/>
      <x v="1"/>
    </i>
    <i t="default" r="1">
      <x v="7"/>
    </i>
    <i r="1">
      <x v="44"/>
      <x v="1"/>
    </i>
    <i r="2">
      <x v="27"/>
    </i>
    <i t="default" r="1">
      <x v="44"/>
    </i>
    <i t="default">
      <x v="7"/>
    </i>
    <i>
      <x v="8"/>
      <x v="38"/>
      <x/>
    </i>
    <i t="default" r="1">
      <x v="38"/>
    </i>
    <i t="default">
      <x v="8"/>
    </i>
    <i>
      <x v="9"/>
      <x v="18"/>
      <x/>
    </i>
    <i t="default" r="1">
      <x v="18"/>
    </i>
    <i r="1">
      <x v="20"/>
      <x/>
    </i>
    <i t="default" r="1">
      <x v="20"/>
    </i>
    <i r="1">
      <x v="34"/>
      <x/>
    </i>
    <i t="default" r="1">
      <x v="34"/>
    </i>
    <i r="1">
      <x v="40"/>
      <x/>
    </i>
    <i t="default" r="1">
      <x v="40"/>
    </i>
    <i r="1">
      <x v="48"/>
      <x/>
    </i>
    <i t="default" r="1">
      <x v="48"/>
    </i>
    <i t="default">
      <x v="9"/>
    </i>
    <i>
      <x v="10"/>
      <x v="2"/>
      <x v="2"/>
    </i>
    <i r="2">
      <x v="25"/>
    </i>
    <i r="2">
      <x v="26"/>
    </i>
    <i r="2">
      <x v="28"/>
    </i>
    <i t="default" r="1">
      <x v="2"/>
    </i>
    <i r="1">
      <x v="8"/>
      <x/>
    </i>
    <i t="default" r="1">
      <x v="8"/>
    </i>
    <i r="1">
      <x v="10"/>
      <x v="10"/>
    </i>
    <i t="default" r="1">
      <x v="10"/>
    </i>
    <i r="1">
      <x v="17"/>
      <x/>
    </i>
    <i t="default" r="1">
      <x v="17"/>
    </i>
    <i r="1">
      <x v="30"/>
      <x v="22"/>
    </i>
    <i t="default" r="1">
      <x v="30"/>
    </i>
    <i r="1">
      <x v="37"/>
      <x/>
    </i>
    <i t="default" r="1">
      <x v="37"/>
    </i>
    <i t="default">
      <x v="10"/>
    </i>
    <i>
      <x v="11"/>
      <x/>
      <x v="17"/>
    </i>
    <i t="default" r="1">
      <x/>
    </i>
    <i r="1">
      <x v="9"/>
      <x v="17"/>
    </i>
    <i r="2">
      <x v="23"/>
    </i>
    <i t="default" r="1">
      <x v="9"/>
    </i>
    <i r="1">
      <x v="33"/>
      <x v="6"/>
    </i>
    <i t="default" r="1">
      <x v="33"/>
    </i>
    <i r="1">
      <x v="36"/>
      <x v="19"/>
    </i>
    <i r="2">
      <x v="23"/>
    </i>
    <i t="default" r="1">
      <x v="36"/>
    </i>
    <i r="1">
      <x v="47"/>
      <x v="17"/>
    </i>
    <i t="default" r="1">
      <x v="47"/>
    </i>
    <i t="default">
      <x v="11"/>
    </i>
    <i>
      <x v="12"/>
      <x v="3"/>
      <x/>
    </i>
    <i t="default" r="1">
      <x v="3"/>
    </i>
    <i r="1">
      <x v="14"/>
      <x/>
    </i>
    <i t="default" r="1">
      <x v="14"/>
    </i>
    <i r="1">
      <x v="24"/>
      <x/>
    </i>
    <i t="default" r="1">
      <x v="24"/>
    </i>
    <i r="1">
      <x v="25"/>
      <x/>
    </i>
    <i t="default" r="1">
      <x v="25"/>
    </i>
    <i r="1">
      <x v="28"/>
      <x/>
    </i>
    <i t="default" r="1">
      <x v="28"/>
    </i>
    <i r="1">
      <x v="41"/>
      <x/>
    </i>
    <i t="default" r="1">
      <x v="41"/>
    </i>
    <i t="default">
      <x v="12"/>
    </i>
    <i>
      <x v="14"/>
      <x v="44"/>
      <x v="1"/>
    </i>
    <i r="2">
      <x v="27"/>
    </i>
    <i t="default" r="1">
      <x v="44"/>
    </i>
    <i r="1">
      <x v="45"/>
      <x v="1"/>
    </i>
    <i t="default" r="1">
      <x v="45"/>
    </i>
    <i t="default">
      <x v="14"/>
    </i>
    <i t="grand">
      <x/>
    </i>
  </rowItems>
  <colItems count="1">
    <i/>
  </colItems>
  <dataFields count="1">
    <dataField name="Sum of Quantity" fld="7" baseField="0" baseItem="0"/>
  </dataFields>
  <formats count="5">
    <format dxfId="71">
      <pivotArea outline="0" fieldPosition="0">
        <references count="1">
          <reference field="3" count="1" selected="0" defaultSubtotal="1">
            <x v="4"/>
          </reference>
        </references>
      </pivotArea>
    </format>
    <format dxfId="70">
      <pivotArea outline="0" fieldPosition="0">
        <references count="1">
          <reference field="3" count="1" selected="0" defaultSubtotal="1">
            <x v="5"/>
          </reference>
        </references>
      </pivotArea>
    </format>
    <format dxfId="69">
      <pivotArea outline="0" fieldPosition="0">
        <references count="1">
          <reference field="3" count="1" selected="0" defaultSubtotal="1">
            <x v="7"/>
          </reference>
        </references>
      </pivotArea>
    </format>
    <format dxfId="68">
      <pivotArea outline="0" fieldPosition="0">
        <references count="1">
          <reference field="3" count="1" selected="0" defaultSubtotal="1">
            <x v="13"/>
          </reference>
        </references>
      </pivotArea>
    </format>
    <format dxfId="67">
      <pivotArea outline="0" fieldPosition="0">
        <references count="3">
          <reference field="3" count="1" selected="0">
            <x v="1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E9A852-1BAF-4B7E-ADB6-78F627E8C9D6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10:B34" firstHeaderRow="1" firstDataRow="1" firstDataCol="1"/>
  <pivotFields count="14">
    <pivotField axis="axisRow" compact="0" outline="0" showAll="0">
      <items count="33">
        <item x="0"/>
        <item x="2"/>
        <item m="1" x="23"/>
        <item x="4"/>
        <item x="6"/>
        <item x="5"/>
        <item x="7"/>
        <item x="8"/>
        <item x="9"/>
        <item x="10"/>
        <item m="1" x="29"/>
        <item m="1" x="30"/>
        <item x="16"/>
        <item x="12"/>
        <item x="13"/>
        <item x="14"/>
        <item x="20"/>
        <item x="18"/>
        <item x="19"/>
        <item m="1" x="31"/>
        <item m="1" x="28"/>
        <item x="21"/>
        <item x="15"/>
        <item x="11"/>
        <item m="1" x="27"/>
        <item m="1" x="25"/>
        <item m="1" x="26"/>
        <item x="1"/>
        <item x="3"/>
        <item x="22"/>
        <item m="1" x="24"/>
        <item x="1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24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2"/>
    </i>
    <i>
      <x v="13"/>
    </i>
    <i>
      <x v="14"/>
    </i>
    <i>
      <x v="15"/>
    </i>
    <i>
      <x v="16"/>
    </i>
    <i>
      <x v="17"/>
    </i>
    <i>
      <x v="18"/>
    </i>
    <i>
      <x v="21"/>
    </i>
    <i>
      <x v="22"/>
    </i>
    <i>
      <x v="23"/>
    </i>
    <i>
      <x v="27"/>
    </i>
    <i>
      <x v="28"/>
    </i>
    <i>
      <x v="29"/>
    </i>
    <i>
      <x v="31"/>
    </i>
    <i t="grand">
      <x/>
    </i>
  </rowItems>
  <colItems count="1">
    <i/>
  </colItems>
  <dataFields count="1">
    <dataField name="Sum of Required Sq. Ft. Total" fld="9" baseField="0" baseItem="0" numFmtId="164"/>
  </dataFields>
  <formats count="4">
    <format dxfId="25">
      <pivotArea outline="0" collapsedLevelsAreSubtotals="1" fieldPosition="0"/>
    </format>
    <format dxfId="24">
      <pivotArea dataOnly="0" labelOnly="1" outline="0" axis="axisValues" fieldPosition="0"/>
    </format>
    <format dxfId="23">
      <pivotArea dataOnly="0" labelOnly="1" outline="0" axis="axisValues" fieldPosition="0"/>
    </format>
    <format dxfId="2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690CB9-45F3-4704-880D-C5044C1B324E}" name="PivotTable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4:B7" firstHeaderRow="1" firstDataRow="1" firstDataCol="1"/>
  <pivotFields count="14">
    <pivotField compact="0" outline="0" showAll="0"/>
    <pivotField compact="0" outline="0" showAll="0"/>
    <pivotField axis="axisRow" compact="0" outline="0" showAll="0">
      <items count="4">
        <item x="1"/>
        <item x="0"/>
        <item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2"/>
  </rowFields>
  <rowItems count="3">
    <i>
      <x/>
    </i>
    <i>
      <x v="1"/>
    </i>
    <i t="grand">
      <x/>
    </i>
  </rowItems>
  <colItems count="1">
    <i/>
  </colItems>
  <dataFields count="1">
    <dataField name="Sum of Required Sq. Ft. Total" fld="9" baseField="0" baseItem="0" numFmtId="164"/>
  </dataFields>
  <formats count="4">
    <format dxfId="29">
      <pivotArea outline="0" collapsedLevelsAreSubtotals="1" fieldPosition="0"/>
    </format>
    <format dxfId="28">
      <pivotArea dataOnly="0" labelOnly="1" outline="0" axis="axisValues" fieldPosition="0"/>
    </format>
    <format dxfId="27">
      <pivotArea dataOnly="0" labelOnly="1" outline="0" axis="axisValues" fieldPosition="0"/>
    </format>
    <format dxfId="26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888300-B761-4278-B593-3EC12E13D693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F10:H27" firstHeaderRow="0" firstDataRow="1" firstDataCol="1" rowPageCount="1" colPageCount="1"/>
  <pivotFields count="14">
    <pivotField axis="axisRow" compact="0" outline="0" showAll="0">
      <items count="33">
        <item x="0"/>
        <item x="2"/>
        <item m="1" x="23"/>
        <item x="4"/>
        <item x="6"/>
        <item x="5"/>
        <item x="7"/>
        <item x="8"/>
        <item x="9"/>
        <item x="10"/>
        <item m="1" x="29"/>
        <item m="1" x="30"/>
        <item x="16"/>
        <item x="12"/>
        <item x="13"/>
        <item x="14"/>
        <item x="20"/>
        <item x="18"/>
        <item x="19"/>
        <item m="1" x="31"/>
        <item m="1" x="28"/>
        <item x="21"/>
        <item x="15"/>
        <item x="11"/>
        <item m="1" x="27"/>
        <item m="1" x="25"/>
        <item m="1" x="26"/>
        <item x="1"/>
        <item x="3"/>
        <item x="22"/>
        <item m="1" x="24"/>
        <item x="17"/>
        <item t="default"/>
      </items>
    </pivotField>
    <pivotField compact="0" outline="0" showAll="0"/>
    <pivotField axis="axisPage" compact="0" outline="0" showAll="0">
      <items count="4">
        <item h="1" x="1"/>
        <item x="0"/>
        <item h="1" m="1" x="2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17">
    <i>
      <x/>
    </i>
    <i>
      <x v="1"/>
    </i>
    <i>
      <x v="3"/>
    </i>
    <i>
      <x v="4"/>
    </i>
    <i>
      <x v="5"/>
    </i>
    <i>
      <x v="6"/>
    </i>
    <i>
      <x v="7"/>
    </i>
    <i>
      <x v="8"/>
    </i>
    <i>
      <x v="9"/>
    </i>
    <i>
      <x v="12"/>
    </i>
    <i>
      <x v="13"/>
    </i>
    <i>
      <x v="14"/>
    </i>
    <i>
      <x v="15"/>
    </i>
    <i>
      <x v="22"/>
    </i>
    <i>
      <x v="23"/>
    </i>
    <i>
      <x v="31"/>
    </i>
    <i t="grand">
      <x/>
    </i>
  </rowItems>
  <colFields count="1">
    <field x="-2"/>
  </colFields>
  <colItems count="2">
    <i>
      <x/>
    </i>
    <i i="1">
      <x v="1"/>
    </i>
  </colItems>
  <pageFields count="1">
    <pageField fld="2" item="1" hier="-1"/>
  </pageFields>
  <dataFields count="2">
    <dataField name="Sum of Quantity" fld="7" baseField="0" baseItem="0"/>
    <dataField name="Sum of Required Sq. Ft. Total" fld="9" baseField="0" baseItem="0"/>
  </dataFields>
  <formats count="6">
    <format dxfId="35">
      <pivotArea outline="0" collapsedLevelsAreSubtotals="1" fieldPosition="0"/>
    </format>
    <format dxfId="34">
      <pivotArea dataOnly="0" labelOnly="1" outline="0" axis="axisValues" fieldPosition="0"/>
    </format>
    <format dxfId="3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3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">
      <pivotArea dataOnly="0" labelOnly="1" outline="0" fieldPosition="0">
        <references count="1">
          <reference field="2" count="1">
            <x v="1"/>
          </reference>
        </references>
      </pivotArea>
    </format>
    <format dxfId="30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F1C351-894A-4B6C-86DF-352E9D6DACCE}" name="PivotTable1" cacheId="0" applyNumberFormats="0" applyBorderFormats="0" applyFontFormats="0" applyPatternFormats="0" applyAlignmentFormats="0" applyWidthHeightFormats="1" dataCaption="Values" updatedVersion="8" minRefreshableVersion="3" showDrill="0" itemPrintTitles="1" createdVersion="8" indent="0" outline="1" outlineData="1" multipleFieldFilters="0">
  <location ref="A3:A4" firstHeaderRow="1" firstDataRow="1" firstDataCol="0"/>
  <pivotFields count="14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Items count="1">
    <i/>
  </rowItems>
  <colItems count="1">
    <i/>
  </colItems>
  <dataFields count="1">
    <dataField name="Sum of Required Sq. Ft. Total" fld="9" baseField="0" baseItem="0" numFmtId="164"/>
  </dataFields>
  <formats count="2">
    <format dxfId="19">
      <pivotArea outline="0" collapsedLevelsAreSubtotals="1" fieldPosition="0"/>
    </format>
    <format dxfId="18">
      <pivotArea dataOnly="0" labelOnly="1" outline="0" axis="axisValues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D0B0E-AF0A-40FE-B01A-0AB02FFC3A75}" name="Table1" displayName="Table1" ref="A1:N175" totalsRowShown="0" headerRowDxfId="74">
  <autoFilter ref="A1:N175" xr:uid="{CDBD0B0E-AF0A-40FE-B01A-0AB02FFC3A75}"/>
  <tableColumns count="14">
    <tableColumn id="1" xr3:uid="{C49DFCE8-A637-43CD-80EB-179C279C1EEC}" name="Division/Group"/>
    <tableColumn id="3" xr3:uid="{E798187D-91F7-4F08-84CD-6FD786822EC5}" name="Space Type"/>
    <tableColumn id="12" xr3:uid="{E8D4F6A3-94B2-42E9-BC96-8217600BBA06}" name="Space Group"/>
    <tableColumn id="13" xr3:uid="{3205C940-D83E-492C-8C18-9BFD94B4F449}" name="Space Category 1"/>
    <tableColumn id="15" xr3:uid="{3E833228-DAF0-459B-9BB2-76E97180F665}" name="Space Category 2"/>
    <tableColumn id="16" xr3:uid="{974A771E-C60D-43C5-82B8-E961431B5C3F}" name="Division"/>
    <tableColumn id="4" xr3:uid="{C4C98DCD-CAC0-49E2-9891-BD614191BFCD}" name="Quantity"/>
    <tableColumn id="5" xr3:uid="{051F3026-EB26-4143-9E7F-6A76ACB65F7D}" name="Square Feet"/>
    <tableColumn id="6" xr3:uid="{1238C9D7-12A0-4790-8B9C-7E4D62AD351F}" name="Required Sq. Ft. Total"/>
    <tableColumn id="7" xr3:uid="{03C81239-64BA-41E7-BA01-029EB272C9B1}" name="Preferred Sq. Ft. Total"/>
    <tableColumn id="8" xr3:uid="{F744BE27-A0A6-47A1-A920-E913ECD4FA7D}" name="Secured Space"/>
    <tableColumn id="9" xr3:uid="{1CBFE4B3-AAB4-403D-82D5-3DD69337011E}" name="Space Notes" dataDxfId="73"/>
    <tableColumn id="10" xr3:uid="{7927559A-03F8-4836-AEE1-42E27B115DBA}" name="x"/>
    <tableColumn id="11" xr3:uid="{A6E519FF-F5F0-4364-A01D-B947F7E9CD99}" name="Net increas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670CB14-3070-438C-91C7-7FEFC0424EC8}" name="Table13" displayName="Table13" ref="A1:N162" totalsRowCount="1" headerRowDxfId="66" dataDxfId="65" totalsRowDxfId="64">
  <autoFilter ref="A1:N161" xr:uid="{CDBD0B0E-AF0A-40FE-B01A-0AB02FFC3A75}"/>
  <tableColumns count="14">
    <tableColumn id="1" xr3:uid="{5B3CF528-192F-4500-AC6B-D9A35967BD66}" name="Division/Group" dataDxfId="63" totalsRowDxfId="62"/>
    <tableColumn id="3" xr3:uid="{1AD6E564-FF8A-487A-87DB-6D82CFF4C211}" name="Space Type" dataDxfId="61" totalsRowDxfId="60"/>
    <tableColumn id="17" xr3:uid="{72FB98E0-DDAE-4FA3-944E-F73D4E6E6BFD}" name="Space Group Broad" totalsRowFunction="count" dataDxfId="59" totalsRowDxfId="58"/>
    <tableColumn id="12" xr3:uid="{818E023F-98D3-4944-B611-A13C4EB7785C}" name="Space Group Subgroup" totalsRowFunction="count" dataDxfId="57" totalsRowDxfId="56"/>
    <tableColumn id="13" xr3:uid="{F7CBE186-58A4-4065-BFE1-769252861BAD}" name="Space Category  Type" totalsRowFunction="count" dataDxfId="55" totalsRowDxfId="54"/>
    <tableColumn id="15" xr3:uid="{8FE48947-E39F-4F8B-AE66-28261D931219}" name="Space Category Type 2" dataDxfId="53" totalsRowDxfId="52"/>
    <tableColumn id="16" xr3:uid="{E6EA3B70-0B04-468B-8B74-10871EFCD255}" name="Division_Group" totalsRowFunction="count" dataDxfId="51" totalsRowDxfId="50"/>
    <tableColumn id="4" xr3:uid="{19B7A6E7-A495-4849-A28A-5155466A7628}" name="Quantity" totalsRowFunction="custom" dataDxfId="49" totalsRowDxfId="48">
      <totalsRowFormula>SUBTOTAL(102,H2:H161)</totalsRowFormula>
    </tableColumn>
    <tableColumn id="5" xr3:uid="{8391658A-F1E9-4273-B159-FD54D6713485}" name="Square Feet" dataDxfId="47" totalsRowDxfId="46"/>
    <tableColumn id="6" xr3:uid="{35CD4820-979C-436D-9DED-6303E7D99703}" name="Required Sq. Ft. Total" totalsRowFunction="sum" dataDxfId="45" totalsRowDxfId="44"/>
    <tableColumn id="7" xr3:uid="{70455B5A-0C26-4A91-959C-98D63E71620B}" name="Preferred Sq. Ft. Total" dataDxfId="43" totalsRowDxfId="42"/>
    <tableColumn id="8" xr3:uid="{52DB1A5B-D67D-4FAB-A2D2-CF726B7280B3}" name="Secured Space" totalsRowFunction="count" dataDxfId="41" totalsRowDxfId="40"/>
    <tableColumn id="10" xr3:uid="{D2879418-1BE0-44B0-BE95-FAB20876B3F7}" name="x" dataDxfId="39" totalsRowDxfId="38"/>
    <tableColumn id="11" xr3:uid="{57A2EB5E-1D2A-4CE6-9AD7-F78487B5EA44}" name="Net increase" totalsRowFunction="custom" dataDxfId="37" totalsRowDxfId="36">
      <totalsRowFormula>SUBTOTAL(109,N2:N161)</totalsRow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B602891-4A0B-4058-A8BE-B1D008D8B7EC}" name="Table3" displayName="Table3" ref="A2:B13" totalsRowShown="0">
  <autoFilter ref="A2:B13" xr:uid="{0B602891-4A0B-4058-A8BE-B1D008D8B7EC}"/>
  <tableColumns count="2">
    <tableColumn id="1" xr3:uid="{3DD0ED51-B682-4BD4-B0C2-6FD2941C8B92}" name="Group"/>
    <tableColumn id="2" xr3:uid="{9B8986B6-12A5-4D58-9DFE-6AAE386F6219}" name="Group Descrip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3.xml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4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8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Relationship Id="rId4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4E29B-C4A9-41B4-A81E-2D7F0E295B16}">
  <dimension ref="A1:I9"/>
  <sheetViews>
    <sheetView workbookViewId="0">
      <selection activeCell="D7" sqref="D7"/>
    </sheetView>
  </sheetViews>
  <sheetFormatPr defaultRowHeight="15" x14ac:dyDescent="0.25"/>
  <cols>
    <col min="9" max="9" width="11.28515625" bestFit="1" customWidth="1"/>
  </cols>
  <sheetData>
    <row r="1" spans="1:9" x14ac:dyDescent="0.25">
      <c r="A1" s="3"/>
      <c r="B1" s="87" t="s">
        <v>0</v>
      </c>
      <c r="C1" s="87"/>
      <c r="D1" s="87" t="s">
        <v>1</v>
      </c>
      <c r="E1" s="87"/>
      <c r="F1" s="3" t="s">
        <v>2</v>
      </c>
      <c r="G1" s="7"/>
      <c r="H1" s="7"/>
      <c r="I1" s="7"/>
    </row>
    <row r="2" spans="1:9" s="2" customFormat="1" x14ac:dyDescent="0.25">
      <c r="A2" s="3"/>
      <c r="B2" s="3" t="s">
        <v>3</v>
      </c>
      <c r="C2" s="3" t="s">
        <v>4</v>
      </c>
      <c r="D2" s="3" t="s">
        <v>3</v>
      </c>
      <c r="E2" s="3" t="s">
        <v>5</v>
      </c>
      <c r="F2" s="3"/>
      <c r="G2" s="7"/>
      <c r="H2" s="1" t="s">
        <v>6</v>
      </c>
      <c r="I2" s="5">
        <v>127822</v>
      </c>
    </row>
    <row r="3" spans="1:9" x14ac:dyDescent="0.25">
      <c r="A3" s="3" t="s">
        <v>7</v>
      </c>
      <c r="B3" s="3">
        <v>17</v>
      </c>
      <c r="C3" s="3">
        <v>45</v>
      </c>
      <c r="D3" s="4"/>
      <c r="E3" s="4"/>
      <c r="F3" s="3">
        <f>SUM(B3:E3)</f>
        <v>62</v>
      </c>
      <c r="G3" s="7"/>
      <c r="H3" s="7"/>
      <c r="I3" s="7"/>
    </row>
    <row r="4" spans="1:9" x14ac:dyDescent="0.25">
      <c r="A4" s="3" t="s">
        <v>8</v>
      </c>
      <c r="B4" s="3">
        <v>5</v>
      </c>
      <c r="C4" s="3">
        <v>24</v>
      </c>
      <c r="D4" s="4"/>
      <c r="E4" s="4"/>
      <c r="F4" s="3">
        <f t="shared" ref="F4:F8" si="0">SUM(B4:E4)</f>
        <v>29</v>
      </c>
      <c r="G4" s="7"/>
      <c r="H4" s="7"/>
      <c r="I4" s="7"/>
    </row>
    <row r="5" spans="1:9" x14ac:dyDescent="0.25">
      <c r="A5" s="3" t="s">
        <v>9</v>
      </c>
      <c r="B5" s="3">
        <v>40</v>
      </c>
      <c r="C5" s="3">
        <v>71</v>
      </c>
      <c r="D5" s="4"/>
      <c r="E5" s="4"/>
      <c r="F5" s="3">
        <f t="shared" si="0"/>
        <v>111</v>
      </c>
      <c r="G5" s="7"/>
      <c r="H5" s="7"/>
      <c r="I5" s="7"/>
    </row>
    <row r="6" spans="1:9" x14ac:dyDescent="0.25">
      <c r="A6" s="3" t="s">
        <v>10</v>
      </c>
      <c r="B6" s="7"/>
      <c r="C6" s="7"/>
      <c r="D6" s="3">
        <v>24.75</v>
      </c>
      <c r="E6" s="3">
        <f>99*75%</f>
        <v>74.25</v>
      </c>
      <c r="F6" s="3">
        <f t="shared" si="0"/>
        <v>99</v>
      </c>
      <c r="G6" s="7"/>
      <c r="H6" s="7"/>
      <c r="I6" s="7"/>
    </row>
    <row r="7" spans="1:9" x14ac:dyDescent="0.25">
      <c r="A7" s="3" t="s">
        <v>11</v>
      </c>
      <c r="B7" s="3"/>
      <c r="C7" s="3"/>
      <c r="D7" s="3">
        <f>160*25%</f>
        <v>40</v>
      </c>
      <c r="E7" s="3">
        <f>160*75%</f>
        <v>120</v>
      </c>
      <c r="F7" s="3">
        <f t="shared" si="0"/>
        <v>160</v>
      </c>
      <c r="G7" s="7"/>
      <c r="H7" s="7"/>
      <c r="I7" s="7"/>
    </row>
    <row r="8" spans="1:9" ht="15.75" thickBot="1" x14ac:dyDescent="0.3">
      <c r="A8" s="70" t="s">
        <v>12</v>
      </c>
      <c r="B8" s="70"/>
      <c r="C8" s="70"/>
      <c r="D8" s="70">
        <f>352*25%</f>
        <v>88</v>
      </c>
      <c r="E8" s="70">
        <f>352*75%</f>
        <v>264</v>
      </c>
      <c r="F8" s="70">
        <f t="shared" si="0"/>
        <v>352</v>
      </c>
      <c r="G8" s="7"/>
      <c r="H8" s="7"/>
      <c r="I8" s="7"/>
    </row>
    <row r="9" spans="1:9" x14ac:dyDescent="0.25">
      <c r="A9" s="6"/>
      <c r="B9" s="6">
        <f>SUM(B3:B8)</f>
        <v>62</v>
      </c>
      <c r="C9" s="6">
        <f t="shared" ref="C9:E9" si="1">SUM(C3:C8)</f>
        <v>140</v>
      </c>
      <c r="D9" s="6">
        <f t="shared" si="1"/>
        <v>152.75</v>
      </c>
      <c r="E9" s="6">
        <f t="shared" si="1"/>
        <v>458.25</v>
      </c>
      <c r="F9" s="6">
        <f>SUM(F3:F8)</f>
        <v>813</v>
      </c>
      <c r="G9" s="7"/>
      <c r="H9" s="7"/>
      <c r="I9" s="7"/>
    </row>
  </sheetData>
  <mergeCells count="2">
    <mergeCell ref="B1:C1"/>
    <mergeCell ref="D1:E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DD8C1-DDDE-41CC-B94B-767D53F2CFD1}">
  <sheetPr>
    <tabColor rgb="FF0070C0"/>
    <pageSetUpPr fitToPage="1"/>
  </sheetPr>
  <dimension ref="A1:G172"/>
  <sheetViews>
    <sheetView workbookViewId="0">
      <selection activeCell="D37" sqref="D37"/>
    </sheetView>
  </sheetViews>
  <sheetFormatPr defaultRowHeight="15" x14ac:dyDescent="0.25"/>
  <cols>
    <col min="1" max="1" width="20.28515625" style="7" bestFit="1" customWidth="1"/>
    <col min="2" max="2" width="27" style="65" bestFit="1" customWidth="1"/>
    <col min="3" max="3" width="4.42578125" style="14" customWidth="1"/>
    <col min="4" max="4" width="25" style="7" bestFit="1" customWidth="1"/>
    <col min="5" max="5" width="15.140625" style="7" bestFit="1" customWidth="1"/>
    <col min="6" max="6" width="8.7109375" style="7" bestFit="1" customWidth="1"/>
    <col min="7" max="7" width="15.140625" style="14" bestFit="1" customWidth="1"/>
    <col min="8" max="16384" width="9.140625" style="7"/>
  </cols>
  <sheetData>
    <row r="1" spans="1:7" ht="21" x14ac:dyDescent="0.35">
      <c r="A1" s="49" t="s">
        <v>389</v>
      </c>
      <c r="D1" s="10" t="s">
        <v>256</v>
      </c>
      <c r="E1" s="7" t="s">
        <v>257</v>
      </c>
    </row>
    <row r="3" spans="1:7" ht="45" x14ac:dyDescent="0.25">
      <c r="A3" s="10" t="s">
        <v>256</v>
      </c>
      <c r="B3" s="63" t="s">
        <v>370</v>
      </c>
      <c r="D3" s="10" t="s">
        <v>281</v>
      </c>
      <c r="E3" s="64" t="s">
        <v>288</v>
      </c>
      <c r="F3" s="63" t="s">
        <v>258</v>
      </c>
      <c r="G3" s="45" t="s">
        <v>370</v>
      </c>
    </row>
    <row r="4" spans="1:7" x14ac:dyDescent="0.25">
      <c r="A4" s="7" t="s">
        <v>360</v>
      </c>
      <c r="B4" s="62">
        <v>39737</v>
      </c>
      <c r="D4" s="7" t="s">
        <v>282</v>
      </c>
      <c r="E4" s="7" t="s">
        <v>30</v>
      </c>
      <c r="F4" s="51">
        <v>64</v>
      </c>
      <c r="G4" s="14">
        <v>8400</v>
      </c>
    </row>
    <row r="5" spans="1:7" x14ac:dyDescent="0.25">
      <c r="A5" s="7" t="s">
        <v>257</v>
      </c>
      <c r="B5" s="62">
        <v>26808</v>
      </c>
      <c r="E5" s="7" t="s">
        <v>53</v>
      </c>
      <c r="F5" s="51">
        <v>40</v>
      </c>
      <c r="G5" s="14">
        <v>4860</v>
      </c>
    </row>
    <row r="6" spans="1:7" x14ac:dyDescent="0.25">
      <c r="A6" s="7" t="s">
        <v>260</v>
      </c>
      <c r="B6" s="62">
        <v>66545</v>
      </c>
      <c r="D6" s="59" t="s">
        <v>327</v>
      </c>
      <c r="E6" s="59"/>
      <c r="F6" s="60">
        <v>104</v>
      </c>
      <c r="G6" s="61">
        <v>13260</v>
      </c>
    </row>
    <row r="7" spans="1:7" x14ac:dyDescent="0.25">
      <c r="B7" s="7"/>
      <c r="D7" s="7" t="s">
        <v>390</v>
      </c>
      <c r="E7" s="7" t="s">
        <v>30</v>
      </c>
      <c r="F7" s="51">
        <v>137</v>
      </c>
      <c r="G7" s="14">
        <v>7164</v>
      </c>
    </row>
    <row r="8" spans="1:7" x14ac:dyDescent="0.25">
      <c r="E8" s="7" t="s">
        <v>53</v>
      </c>
      <c r="F8" s="51">
        <v>133</v>
      </c>
      <c r="G8" s="14">
        <v>6384</v>
      </c>
    </row>
    <row r="9" spans="1:7" ht="15" customHeight="1" x14ac:dyDescent="0.25">
      <c r="A9" s="10" t="s">
        <v>281</v>
      </c>
      <c r="B9" s="45" t="s">
        <v>370</v>
      </c>
      <c r="C9" s="7"/>
      <c r="D9" s="59" t="s">
        <v>391</v>
      </c>
      <c r="E9" s="59"/>
      <c r="F9" s="60">
        <v>270</v>
      </c>
      <c r="G9" s="61">
        <v>13548</v>
      </c>
    </row>
    <row r="10" spans="1:7" x14ac:dyDescent="0.25">
      <c r="A10" s="7" t="s">
        <v>186</v>
      </c>
      <c r="B10" s="62">
        <v>5116</v>
      </c>
      <c r="C10" s="7"/>
      <c r="D10" s="7" t="s">
        <v>260</v>
      </c>
      <c r="F10" s="51">
        <v>374</v>
      </c>
      <c r="G10" s="14">
        <v>26808</v>
      </c>
    </row>
    <row r="11" spans="1:7" x14ac:dyDescent="0.25">
      <c r="A11" s="7" t="s">
        <v>297</v>
      </c>
      <c r="B11" s="62">
        <v>850</v>
      </c>
      <c r="C11" s="7"/>
    </row>
    <row r="12" spans="1:7" x14ac:dyDescent="0.25">
      <c r="A12" s="7" t="s">
        <v>301</v>
      </c>
      <c r="B12" s="62">
        <v>1800</v>
      </c>
      <c r="C12" s="7"/>
    </row>
    <row r="13" spans="1:7" x14ac:dyDescent="0.25">
      <c r="A13" s="7" t="s">
        <v>303</v>
      </c>
      <c r="B13" s="62">
        <v>10490</v>
      </c>
      <c r="C13" s="7"/>
    </row>
    <row r="14" spans="1:7" x14ac:dyDescent="0.25">
      <c r="A14" s="7" t="s">
        <v>308</v>
      </c>
      <c r="B14" s="62">
        <v>2700</v>
      </c>
      <c r="C14" s="7"/>
    </row>
    <row r="15" spans="1:7" x14ac:dyDescent="0.25">
      <c r="A15" s="7" t="s">
        <v>68</v>
      </c>
      <c r="B15" s="62">
        <v>2530</v>
      </c>
      <c r="C15" s="7"/>
    </row>
    <row r="16" spans="1:7" x14ac:dyDescent="0.25">
      <c r="A16" s="7" t="s">
        <v>282</v>
      </c>
      <c r="B16" s="62">
        <v>13260</v>
      </c>
      <c r="C16" s="7"/>
    </row>
    <row r="17" spans="1:3" x14ac:dyDescent="0.25">
      <c r="A17" s="7" t="s">
        <v>201</v>
      </c>
      <c r="B17" s="62"/>
      <c r="C17" s="7"/>
    </row>
    <row r="18" spans="1:3" x14ac:dyDescent="0.25">
      <c r="A18" s="7" t="s">
        <v>330</v>
      </c>
      <c r="B18" s="62">
        <v>1456</v>
      </c>
      <c r="C18" s="7"/>
    </row>
    <row r="19" spans="1:3" x14ac:dyDescent="0.25">
      <c r="A19" s="7" t="s">
        <v>80</v>
      </c>
      <c r="B19" s="62">
        <v>4615</v>
      </c>
      <c r="C19" s="7"/>
    </row>
    <row r="20" spans="1:3" x14ac:dyDescent="0.25">
      <c r="A20" s="7" t="s">
        <v>42</v>
      </c>
      <c r="B20" s="62">
        <v>8330</v>
      </c>
      <c r="C20" s="7"/>
    </row>
    <row r="21" spans="1:3" x14ac:dyDescent="0.25">
      <c r="A21" s="7" t="s">
        <v>217</v>
      </c>
      <c r="B21" s="62">
        <v>1850</v>
      </c>
      <c r="C21" s="7"/>
    </row>
    <row r="22" spans="1:3" x14ac:dyDescent="0.25">
      <c r="A22" s="7" t="s">
        <v>37</v>
      </c>
      <c r="B22" s="62">
        <v>13548</v>
      </c>
      <c r="C22" s="7"/>
    </row>
    <row r="23" spans="1:3" x14ac:dyDescent="0.25">
      <c r="A23" s="7" t="s">
        <v>260</v>
      </c>
      <c r="B23" s="62">
        <v>66545</v>
      </c>
      <c r="C23" s="7"/>
    </row>
    <row r="24" spans="1:3" x14ac:dyDescent="0.25">
      <c r="B24" s="7"/>
      <c r="C24" s="7"/>
    </row>
    <row r="25" spans="1:3" x14ac:dyDescent="0.25">
      <c r="C25" s="7"/>
    </row>
    <row r="26" spans="1:3" x14ac:dyDescent="0.25">
      <c r="C26" s="7"/>
    </row>
    <row r="27" spans="1:3" x14ac:dyDescent="0.25">
      <c r="C27" s="7"/>
    </row>
    <row r="28" spans="1:3" x14ac:dyDescent="0.25">
      <c r="C28" s="7"/>
    </row>
    <row r="29" spans="1:3" x14ac:dyDescent="0.25">
      <c r="C29" s="7"/>
    </row>
    <row r="30" spans="1:3" x14ac:dyDescent="0.25">
      <c r="C30" s="7"/>
    </row>
    <row r="31" spans="1:3" x14ac:dyDescent="0.25">
      <c r="C31" s="7"/>
    </row>
    <row r="32" spans="1:3" x14ac:dyDescent="0.25">
      <c r="C32" s="7"/>
    </row>
    <row r="33" spans="3:3" x14ac:dyDescent="0.25">
      <c r="C33" s="7"/>
    </row>
    <row r="34" spans="3:3" x14ac:dyDescent="0.25">
      <c r="C34" s="7"/>
    </row>
    <row r="35" spans="3:3" x14ac:dyDescent="0.25">
      <c r="C35" s="7"/>
    </row>
    <row r="36" spans="3:3" x14ac:dyDescent="0.25">
      <c r="C36" s="7"/>
    </row>
    <row r="37" spans="3:3" x14ac:dyDescent="0.25">
      <c r="C37" s="7"/>
    </row>
    <row r="38" spans="3:3" x14ac:dyDescent="0.25">
      <c r="C38" s="7"/>
    </row>
    <row r="39" spans="3:3" x14ac:dyDescent="0.25">
      <c r="C39" s="7"/>
    </row>
    <row r="40" spans="3:3" x14ac:dyDescent="0.25">
      <c r="C40" s="7"/>
    </row>
    <row r="41" spans="3:3" x14ac:dyDescent="0.25">
      <c r="C41" s="7"/>
    </row>
    <row r="42" spans="3:3" x14ac:dyDescent="0.25">
      <c r="C42" s="7"/>
    </row>
    <row r="43" spans="3:3" x14ac:dyDescent="0.25">
      <c r="C43" s="7"/>
    </row>
    <row r="44" spans="3:3" x14ac:dyDescent="0.25">
      <c r="C44" s="7"/>
    </row>
    <row r="45" spans="3:3" x14ac:dyDescent="0.25">
      <c r="C45" s="7"/>
    </row>
    <row r="46" spans="3:3" x14ac:dyDescent="0.25">
      <c r="C46" s="7"/>
    </row>
    <row r="47" spans="3:3" x14ac:dyDescent="0.25">
      <c r="C47" s="7"/>
    </row>
    <row r="48" spans="3:3" x14ac:dyDescent="0.25">
      <c r="C48" s="7"/>
    </row>
    <row r="49" spans="3:3" x14ac:dyDescent="0.25">
      <c r="C49" s="7"/>
    </row>
    <row r="50" spans="3:3" x14ac:dyDescent="0.25">
      <c r="C50" s="7"/>
    </row>
    <row r="51" spans="3:3" x14ac:dyDescent="0.25">
      <c r="C51" s="7"/>
    </row>
    <row r="52" spans="3:3" x14ac:dyDescent="0.25">
      <c r="C52" s="7"/>
    </row>
    <row r="53" spans="3:3" x14ac:dyDescent="0.25">
      <c r="C53" s="7"/>
    </row>
    <row r="54" spans="3:3" x14ac:dyDescent="0.25">
      <c r="C54" s="7"/>
    </row>
    <row r="55" spans="3:3" x14ac:dyDescent="0.25">
      <c r="C55" s="7"/>
    </row>
    <row r="56" spans="3:3" x14ac:dyDescent="0.25">
      <c r="C56" s="7"/>
    </row>
    <row r="57" spans="3:3" x14ac:dyDescent="0.25">
      <c r="C57" s="7"/>
    </row>
    <row r="58" spans="3:3" x14ac:dyDescent="0.25">
      <c r="C58" s="7"/>
    </row>
    <row r="59" spans="3:3" x14ac:dyDescent="0.25">
      <c r="C59" s="7"/>
    </row>
    <row r="60" spans="3:3" x14ac:dyDescent="0.25">
      <c r="C60" s="7"/>
    </row>
    <row r="61" spans="3:3" x14ac:dyDescent="0.25">
      <c r="C61" s="7"/>
    </row>
    <row r="62" spans="3:3" x14ac:dyDescent="0.25">
      <c r="C62" s="7"/>
    </row>
    <row r="63" spans="3:3" x14ac:dyDescent="0.25">
      <c r="C63" s="7"/>
    </row>
    <row r="64" spans="3:3" x14ac:dyDescent="0.25">
      <c r="C64" s="7"/>
    </row>
    <row r="65" spans="3:3" x14ac:dyDescent="0.25">
      <c r="C65" s="7"/>
    </row>
    <row r="66" spans="3:3" x14ac:dyDescent="0.25">
      <c r="C66" s="7"/>
    </row>
    <row r="67" spans="3:3" x14ac:dyDescent="0.25">
      <c r="C67" s="7"/>
    </row>
    <row r="68" spans="3:3" x14ac:dyDescent="0.25">
      <c r="C68" s="7"/>
    </row>
    <row r="69" spans="3:3" x14ac:dyDescent="0.25">
      <c r="C69" s="7"/>
    </row>
    <row r="70" spans="3:3" x14ac:dyDescent="0.25">
      <c r="C70" s="7"/>
    </row>
    <row r="71" spans="3:3" x14ac:dyDescent="0.25">
      <c r="C71" s="7"/>
    </row>
    <row r="72" spans="3:3" x14ac:dyDescent="0.25">
      <c r="C72" s="7"/>
    </row>
    <row r="73" spans="3:3" x14ac:dyDescent="0.25">
      <c r="C73" s="7"/>
    </row>
    <row r="74" spans="3:3" x14ac:dyDescent="0.25">
      <c r="C74" s="7"/>
    </row>
    <row r="75" spans="3:3" x14ac:dyDescent="0.25">
      <c r="C75" s="7"/>
    </row>
    <row r="76" spans="3:3" x14ac:dyDescent="0.25">
      <c r="C76" s="7"/>
    </row>
    <row r="77" spans="3:3" x14ac:dyDescent="0.25">
      <c r="C77" s="7"/>
    </row>
    <row r="78" spans="3:3" x14ac:dyDescent="0.25">
      <c r="C78" s="7"/>
    </row>
    <row r="79" spans="3:3" x14ac:dyDescent="0.25">
      <c r="C79" s="7"/>
    </row>
    <row r="80" spans="3:3" x14ac:dyDescent="0.25">
      <c r="C80" s="7"/>
    </row>
    <row r="81" spans="3:3" x14ac:dyDescent="0.25">
      <c r="C81" s="7"/>
    </row>
    <row r="82" spans="3:3" x14ac:dyDescent="0.25">
      <c r="C82" s="7"/>
    </row>
    <row r="83" spans="3:3" x14ac:dyDescent="0.25">
      <c r="C83" s="7"/>
    </row>
    <row r="84" spans="3:3" x14ac:dyDescent="0.25">
      <c r="C84" s="7"/>
    </row>
    <row r="85" spans="3:3" x14ac:dyDescent="0.25">
      <c r="C85" s="7"/>
    </row>
    <row r="86" spans="3:3" x14ac:dyDescent="0.25">
      <c r="C86" s="7"/>
    </row>
    <row r="87" spans="3:3" x14ac:dyDescent="0.25">
      <c r="C87" s="7"/>
    </row>
    <row r="88" spans="3:3" x14ac:dyDescent="0.25">
      <c r="C88" s="7"/>
    </row>
    <row r="89" spans="3:3" x14ac:dyDescent="0.25">
      <c r="C89" s="7"/>
    </row>
    <row r="90" spans="3:3" x14ac:dyDescent="0.25">
      <c r="C90" s="7"/>
    </row>
    <row r="91" spans="3:3" x14ac:dyDescent="0.25">
      <c r="C91" s="7"/>
    </row>
    <row r="92" spans="3:3" x14ac:dyDescent="0.25">
      <c r="C92" s="7"/>
    </row>
    <row r="93" spans="3:3" x14ac:dyDescent="0.25">
      <c r="C93" s="7"/>
    </row>
    <row r="94" spans="3:3" x14ac:dyDescent="0.25">
      <c r="C94" s="7"/>
    </row>
    <row r="95" spans="3:3" x14ac:dyDescent="0.25">
      <c r="C95" s="7"/>
    </row>
    <row r="96" spans="3:3" x14ac:dyDescent="0.25">
      <c r="C96" s="7"/>
    </row>
    <row r="97" spans="3:3" x14ac:dyDescent="0.25">
      <c r="C97" s="7"/>
    </row>
    <row r="98" spans="3:3" x14ac:dyDescent="0.25">
      <c r="C98" s="7"/>
    </row>
    <row r="99" spans="3:3" x14ac:dyDescent="0.25">
      <c r="C99" s="7"/>
    </row>
    <row r="100" spans="3:3" x14ac:dyDescent="0.25">
      <c r="C100" s="7"/>
    </row>
    <row r="101" spans="3:3" x14ac:dyDescent="0.25">
      <c r="C101" s="7"/>
    </row>
    <row r="102" spans="3:3" x14ac:dyDescent="0.25">
      <c r="C102" s="7"/>
    </row>
    <row r="103" spans="3:3" x14ac:dyDescent="0.25">
      <c r="C103" s="7"/>
    </row>
    <row r="104" spans="3:3" x14ac:dyDescent="0.25">
      <c r="C104" s="7"/>
    </row>
    <row r="105" spans="3:3" x14ac:dyDescent="0.25">
      <c r="C105" s="7"/>
    </row>
    <row r="106" spans="3:3" x14ac:dyDescent="0.25">
      <c r="C106" s="7"/>
    </row>
    <row r="107" spans="3:3" x14ac:dyDescent="0.25">
      <c r="C107" s="7"/>
    </row>
    <row r="108" spans="3:3" x14ac:dyDescent="0.25">
      <c r="C108" s="7"/>
    </row>
    <row r="109" spans="3:3" x14ac:dyDescent="0.25">
      <c r="C109" s="7"/>
    </row>
    <row r="110" spans="3:3" x14ac:dyDescent="0.25">
      <c r="C110" s="7"/>
    </row>
    <row r="111" spans="3:3" x14ac:dyDescent="0.25">
      <c r="C111" s="7"/>
    </row>
    <row r="112" spans="3:3" x14ac:dyDescent="0.25">
      <c r="C112" s="7"/>
    </row>
    <row r="113" spans="3:3" x14ac:dyDescent="0.25">
      <c r="C113" s="7"/>
    </row>
    <row r="114" spans="3:3" x14ac:dyDescent="0.25">
      <c r="C114" s="7"/>
    </row>
    <row r="115" spans="3:3" x14ac:dyDescent="0.25">
      <c r="C115" s="7"/>
    </row>
    <row r="116" spans="3:3" x14ac:dyDescent="0.25">
      <c r="C116" s="7"/>
    </row>
    <row r="117" spans="3:3" x14ac:dyDescent="0.25">
      <c r="C117" s="7"/>
    </row>
    <row r="118" spans="3:3" x14ac:dyDescent="0.25">
      <c r="C118" s="7"/>
    </row>
    <row r="119" spans="3:3" x14ac:dyDescent="0.25">
      <c r="C119" s="7"/>
    </row>
    <row r="120" spans="3:3" x14ac:dyDescent="0.25">
      <c r="C120" s="7"/>
    </row>
    <row r="121" spans="3:3" x14ac:dyDescent="0.25">
      <c r="C121" s="7"/>
    </row>
    <row r="122" spans="3:3" x14ac:dyDescent="0.25">
      <c r="C122" s="7"/>
    </row>
    <row r="123" spans="3:3" x14ac:dyDescent="0.25">
      <c r="C123" s="7"/>
    </row>
    <row r="124" spans="3:3" x14ac:dyDescent="0.25">
      <c r="C124" s="7"/>
    </row>
    <row r="125" spans="3:3" x14ac:dyDescent="0.25">
      <c r="C125" s="7"/>
    </row>
    <row r="126" spans="3:3" x14ac:dyDescent="0.25">
      <c r="C126" s="7"/>
    </row>
    <row r="127" spans="3:3" x14ac:dyDescent="0.25">
      <c r="C127" s="7"/>
    </row>
    <row r="128" spans="3:3" x14ac:dyDescent="0.25">
      <c r="C128" s="7"/>
    </row>
    <row r="129" spans="3:3" x14ac:dyDescent="0.25">
      <c r="C129" s="7"/>
    </row>
    <row r="130" spans="3:3" x14ac:dyDescent="0.25">
      <c r="C130" s="7"/>
    </row>
    <row r="131" spans="3:3" x14ac:dyDescent="0.25">
      <c r="C131" s="7"/>
    </row>
    <row r="132" spans="3:3" x14ac:dyDescent="0.25">
      <c r="C132" s="7"/>
    </row>
    <row r="133" spans="3:3" x14ac:dyDescent="0.25">
      <c r="C133" s="7"/>
    </row>
    <row r="134" spans="3:3" x14ac:dyDescent="0.25">
      <c r="C134" s="7"/>
    </row>
    <row r="135" spans="3:3" x14ac:dyDescent="0.25">
      <c r="C135" s="7"/>
    </row>
    <row r="136" spans="3:3" x14ac:dyDescent="0.25">
      <c r="C136" s="7"/>
    </row>
    <row r="137" spans="3:3" x14ac:dyDescent="0.25">
      <c r="C137" s="7"/>
    </row>
    <row r="138" spans="3:3" x14ac:dyDescent="0.25">
      <c r="C138" s="7"/>
    </row>
    <row r="139" spans="3:3" x14ac:dyDescent="0.25">
      <c r="C139" s="7"/>
    </row>
    <row r="140" spans="3:3" x14ac:dyDescent="0.25">
      <c r="C140" s="7"/>
    </row>
    <row r="141" spans="3:3" x14ac:dyDescent="0.25">
      <c r="C141" s="7"/>
    </row>
    <row r="142" spans="3:3" x14ac:dyDescent="0.25">
      <c r="C142" s="7"/>
    </row>
    <row r="143" spans="3:3" x14ac:dyDescent="0.25">
      <c r="C143" s="7"/>
    </row>
    <row r="144" spans="3:3" x14ac:dyDescent="0.25">
      <c r="C144" s="7"/>
    </row>
    <row r="145" spans="3:3" x14ac:dyDescent="0.25">
      <c r="C145" s="7"/>
    </row>
    <row r="146" spans="3:3" x14ac:dyDescent="0.25">
      <c r="C146" s="7"/>
    </row>
    <row r="147" spans="3:3" x14ac:dyDescent="0.25">
      <c r="C147" s="7"/>
    </row>
    <row r="148" spans="3:3" x14ac:dyDescent="0.25">
      <c r="C148" s="7"/>
    </row>
    <row r="149" spans="3:3" x14ac:dyDescent="0.25">
      <c r="C149" s="7"/>
    </row>
    <row r="150" spans="3:3" x14ac:dyDescent="0.25">
      <c r="C150" s="7"/>
    </row>
    <row r="151" spans="3:3" x14ac:dyDescent="0.25">
      <c r="C151" s="7"/>
    </row>
    <row r="152" spans="3:3" x14ac:dyDescent="0.25">
      <c r="C152" s="7"/>
    </row>
    <row r="153" spans="3:3" x14ac:dyDescent="0.25">
      <c r="C153" s="7"/>
    </row>
    <row r="154" spans="3:3" x14ac:dyDescent="0.25">
      <c r="C154" s="7"/>
    </row>
    <row r="155" spans="3:3" x14ac:dyDescent="0.25">
      <c r="C155" s="7"/>
    </row>
    <row r="156" spans="3:3" x14ac:dyDescent="0.25">
      <c r="C156" s="7"/>
    </row>
    <row r="157" spans="3:3" x14ac:dyDescent="0.25">
      <c r="C157" s="7"/>
    </row>
    <row r="158" spans="3:3" x14ac:dyDescent="0.25">
      <c r="C158" s="7"/>
    </row>
    <row r="159" spans="3:3" x14ac:dyDescent="0.25">
      <c r="C159" s="7"/>
    </row>
    <row r="160" spans="3:3" x14ac:dyDescent="0.25">
      <c r="C160" s="7"/>
    </row>
    <row r="161" spans="3:3" x14ac:dyDescent="0.25">
      <c r="C161" s="7"/>
    </row>
    <row r="162" spans="3:3" x14ac:dyDescent="0.25">
      <c r="C162" s="7"/>
    </row>
    <row r="163" spans="3:3" x14ac:dyDescent="0.25">
      <c r="C163" s="7"/>
    </row>
    <row r="164" spans="3:3" x14ac:dyDescent="0.25">
      <c r="C164" s="7"/>
    </row>
    <row r="165" spans="3:3" x14ac:dyDescent="0.25">
      <c r="C165" s="7"/>
    </row>
    <row r="166" spans="3:3" x14ac:dyDescent="0.25">
      <c r="C166" s="7"/>
    </row>
    <row r="167" spans="3:3" x14ac:dyDescent="0.25">
      <c r="C167" s="7"/>
    </row>
    <row r="168" spans="3:3" x14ac:dyDescent="0.25">
      <c r="C168" s="7"/>
    </row>
    <row r="169" spans="3:3" x14ac:dyDescent="0.25">
      <c r="C169" s="7"/>
    </row>
    <row r="170" spans="3:3" x14ac:dyDescent="0.25">
      <c r="C170" s="7"/>
    </row>
    <row r="171" spans="3:3" x14ac:dyDescent="0.25">
      <c r="C171" s="7"/>
    </row>
    <row r="172" spans="3:3" x14ac:dyDescent="0.25">
      <c r="C172" s="7"/>
    </row>
  </sheetData>
  <sheetProtection algorithmName="SHA-512" hashValue="0a4toHBREaSHfFGBx2mA7QQWViS1OmobpdWFE4q41m11wY3h5XeODEppFTTJf8BGfFdNNlzv5T/Ykpnug4AGSw==" saltValue="/TGUQA3dfydAe560pHcCsw==" spinCount="100000" sheet="1" objects="1" scenarios="1"/>
  <pageMargins left="0.7" right="0.7" top="0.75" bottom="0.75" header="0.3" footer="0.3"/>
  <pageSetup scale="98" fitToHeight="0" orientation="landscape" r:id="rId4"/>
  <headerFooter>
    <oddHeader>&amp;C&amp;"-,Bold"&amp;14&amp;A</oddHeader>
    <oddFooter>&amp;L&amp;F&amp;R&amp;P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927289-8CFD-4592-868A-AB23BB02405A}">
  <sheetPr>
    <pageSetUpPr fitToPage="1"/>
  </sheetPr>
  <dimension ref="A1:N229"/>
  <sheetViews>
    <sheetView topLeftCell="L1" workbookViewId="0">
      <pane ySplit="1" topLeftCell="A156" activePane="bottomLeft" state="frozen"/>
      <selection pane="bottomLeft" activeCell="G87" sqref="G87"/>
    </sheetView>
  </sheetViews>
  <sheetFormatPr defaultRowHeight="15" x14ac:dyDescent="0.25"/>
  <cols>
    <col min="1" max="1" width="26.42578125" customWidth="1"/>
    <col min="2" max="2" width="26" customWidth="1"/>
    <col min="3" max="3" width="13.7109375" style="7" customWidth="1"/>
    <col min="4" max="4" width="15" style="7" customWidth="1"/>
    <col min="5" max="5" width="16.85546875" style="7" customWidth="1"/>
    <col min="6" max="6" width="7.7109375" style="7" customWidth="1"/>
    <col min="7" max="7" width="8.140625" customWidth="1"/>
    <col min="8" max="8" width="14.7109375" customWidth="1"/>
    <col min="9" max="9" width="24.140625" customWidth="1"/>
    <col min="10" max="10" width="24.5703125" style="7" customWidth="1"/>
    <col min="11" max="11" width="17.28515625" style="7" customWidth="1"/>
    <col min="12" max="12" width="70.140625" style="24" customWidth="1"/>
    <col min="13" max="13" width="4.140625" customWidth="1"/>
    <col min="14" max="14" width="14.28515625" customWidth="1"/>
  </cols>
  <sheetData>
    <row r="1" spans="1:14" s="34" customFormat="1" ht="15.75" x14ac:dyDescent="0.25">
      <c r="A1" s="32" t="s">
        <v>13</v>
      </c>
      <c r="B1" s="32" t="s">
        <v>14</v>
      </c>
      <c r="C1" s="32" t="s">
        <v>15</v>
      </c>
      <c r="D1" s="32" t="s">
        <v>16</v>
      </c>
      <c r="E1" s="32" t="s">
        <v>17</v>
      </c>
      <c r="F1" s="32" t="s">
        <v>18</v>
      </c>
      <c r="G1" s="32" t="s">
        <v>19</v>
      </c>
      <c r="H1" s="32" t="s">
        <v>20</v>
      </c>
      <c r="I1" s="32" t="s">
        <v>21</v>
      </c>
      <c r="J1" s="32" t="s">
        <v>22</v>
      </c>
      <c r="K1" s="32" t="s">
        <v>23</v>
      </c>
      <c r="L1" s="33" t="s">
        <v>24</v>
      </c>
      <c r="M1" s="32" t="s">
        <v>25</v>
      </c>
      <c r="N1" s="34" t="s">
        <v>26</v>
      </c>
    </row>
    <row r="2" spans="1:14" x14ac:dyDescent="0.25">
      <c r="A2" s="17" t="s">
        <v>27</v>
      </c>
      <c r="B2" s="7" t="s">
        <v>28</v>
      </c>
      <c r="C2" s="7" t="s">
        <v>3</v>
      </c>
      <c r="D2" s="7" t="s">
        <v>29</v>
      </c>
      <c r="E2" s="7" t="s">
        <v>30</v>
      </c>
      <c r="F2" s="7" t="s">
        <v>31</v>
      </c>
      <c r="G2" s="7">
        <v>5</v>
      </c>
      <c r="H2" s="14">
        <v>180</v>
      </c>
      <c r="I2" s="14">
        <f>G2*H2</f>
        <v>900</v>
      </c>
      <c r="J2" s="14"/>
      <c r="K2" s="11" t="s">
        <v>32</v>
      </c>
      <c r="L2" s="28" t="s">
        <v>33</v>
      </c>
      <c r="M2" s="7"/>
      <c r="N2" s="14"/>
    </row>
    <row r="3" spans="1:14" s="7" customFormat="1" x14ac:dyDescent="0.25">
      <c r="A3" s="17" t="s">
        <v>27</v>
      </c>
      <c r="B3" s="7" t="s">
        <v>34</v>
      </c>
      <c r="C3" s="7" t="s">
        <v>3</v>
      </c>
      <c r="D3" s="7" t="s">
        <v>35</v>
      </c>
      <c r="E3" s="7" t="s">
        <v>30</v>
      </c>
      <c r="F3" s="7" t="s">
        <v>31</v>
      </c>
      <c r="G3" s="7">
        <v>1</v>
      </c>
      <c r="H3" s="14">
        <v>120</v>
      </c>
      <c r="I3" s="14">
        <f>G3*H3</f>
        <v>120</v>
      </c>
      <c r="J3" s="14"/>
      <c r="K3" s="11" t="s">
        <v>32</v>
      </c>
      <c r="L3" s="24"/>
      <c r="N3" s="14"/>
    </row>
    <row r="4" spans="1:14" x14ac:dyDescent="0.25">
      <c r="A4" s="17" t="s">
        <v>27</v>
      </c>
      <c r="B4" s="7" t="s">
        <v>36</v>
      </c>
      <c r="C4" s="7" t="s">
        <v>37</v>
      </c>
      <c r="D4" s="7" t="s">
        <v>35</v>
      </c>
      <c r="E4" s="7" t="s">
        <v>30</v>
      </c>
      <c r="F4" s="7" t="s">
        <v>31</v>
      </c>
      <c r="G4" s="7">
        <v>3</v>
      </c>
      <c r="H4" s="14">
        <v>48</v>
      </c>
      <c r="I4" s="14">
        <f t="shared" ref="I4:I100" si="0">G4*H4</f>
        <v>144</v>
      </c>
      <c r="J4" s="14"/>
      <c r="K4" s="11" t="s">
        <v>32</v>
      </c>
      <c r="M4" s="7"/>
      <c r="N4" s="14"/>
    </row>
    <row r="5" spans="1:14" x14ac:dyDescent="0.25">
      <c r="A5" s="17" t="s">
        <v>27</v>
      </c>
      <c r="B5" s="7" t="s">
        <v>38</v>
      </c>
      <c r="C5" s="7" t="s">
        <v>39</v>
      </c>
      <c r="D5" s="7" t="s">
        <v>18</v>
      </c>
      <c r="E5" s="7" t="s">
        <v>31</v>
      </c>
      <c r="F5" s="7" t="s">
        <v>31</v>
      </c>
      <c r="G5" s="7">
        <v>1</v>
      </c>
      <c r="H5" s="14">
        <v>250</v>
      </c>
      <c r="I5" s="14">
        <f t="shared" si="0"/>
        <v>250</v>
      </c>
      <c r="J5" s="14"/>
      <c r="K5" s="11" t="s">
        <v>32</v>
      </c>
      <c r="L5" s="24" t="s">
        <v>40</v>
      </c>
      <c r="M5" s="7"/>
      <c r="N5" s="14"/>
    </row>
    <row r="6" spans="1:14" x14ac:dyDescent="0.25">
      <c r="A6" s="17" t="s">
        <v>27</v>
      </c>
      <c r="B6" s="7" t="s">
        <v>41</v>
      </c>
      <c r="C6" s="7" t="s">
        <v>42</v>
      </c>
      <c r="D6" s="7" t="s">
        <v>43</v>
      </c>
      <c r="E6" s="7" t="s">
        <v>44</v>
      </c>
      <c r="F6" s="7" t="s">
        <v>31</v>
      </c>
      <c r="G6" s="7">
        <v>3</v>
      </c>
      <c r="H6" s="14">
        <v>5</v>
      </c>
      <c r="I6" s="14">
        <f t="shared" si="0"/>
        <v>15</v>
      </c>
      <c r="J6" s="14"/>
      <c r="K6" s="11" t="s">
        <v>32</v>
      </c>
      <c r="M6" s="7"/>
      <c r="N6" s="14"/>
    </row>
    <row r="7" spans="1:14" x14ac:dyDescent="0.25">
      <c r="A7" s="17" t="s">
        <v>27</v>
      </c>
      <c r="B7" s="7" t="s">
        <v>45</v>
      </c>
      <c r="C7" s="7" t="s">
        <v>46</v>
      </c>
      <c r="D7" s="7" t="s">
        <v>47</v>
      </c>
      <c r="F7" s="7" t="s">
        <v>31</v>
      </c>
      <c r="G7" s="7">
        <v>1</v>
      </c>
      <c r="H7" s="14">
        <v>150</v>
      </c>
      <c r="I7" s="14">
        <f t="shared" si="0"/>
        <v>150</v>
      </c>
      <c r="J7" s="14"/>
      <c r="K7" s="11" t="s">
        <v>32</v>
      </c>
      <c r="M7" s="7"/>
      <c r="N7" s="14"/>
    </row>
    <row r="8" spans="1:14" s="7" customFormat="1" x14ac:dyDescent="0.25">
      <c r="A8" s="7" t="s">
        <v>48</v>
      </c>
      <c r="B8" s="7" t="s">
        <v>49</v>
      </c>
      <c r="C8" s="7" t="s">
        <v>3</v>
      </c>
      <c r="D8" s="7" t="s">
        <v>50</v>
      </c>
      <c r="E8" s="7" t="s">
        <v>30</v>
      </c>
      <c r="F8" s="7" t="s">
        <v>51</v>
      </c>
      <c r="G8" s="7">
        <v>1</v>
      </c>
      <c r="H8" s="14">
        <v>180</v>
      </c>
      <c r="I8" s="14">
        <f t="shared" ref="I8:I11" si="1">G8*H8</f>
        <v>180</v>
      </c>
      <c r="J8" s="14"/>
      <c r="K8" s="11"/>
      <c r="L8" s="24"/>
      <c r="N8" s="14"/>
    </row>
    <row r="9" spans="1:14" s="7" customFormat="1" x14ac:dyDescent="0.25">
      <c r="A9" s="7" t="s">
        <v>48</v>
      </c>
      <c r="B9" s="7" t="s">
        <v>34</v>
      </c>
      <c r="C9" s="7" t="s">
        <v>3</v>
      </c>
      <c r="D9" s="7" t="s">
        <v>35</v>
      </c>
      <c r="E9" s="7" t="s">
        <v>30</v>
      </c>
      <c r="F9" s="7" t="s">
        <v>51</v>
      </c>
      <c r="G9" s="7">
        <v>1</v>
      </c>
      <c r="H9" s="14">
        <v>120</v>
      </c>
      <c r="I9" s="14">
        <f t="shared" si="1"/>
        <v>120</v>
      </c>
      <c r="J9" s="14"/>
      <c r="K9" s="11"/>
      <c r="L9" s="24"/>
      <c r="N9" s="14"/>
    </row>
    <row r="10" spans="1:14" s="7" customFormat="1" x14ac:dyDescent="0.25">
      <c r="A10" s="7" t="s">
        <v>48</v>
      </c>
      <c r="B10" s="7" t="s">
        <v>52</v>
      </c>
      <c r="C10" s="7" t="s">
        <v>3</v>
      </c>
      <c r="D10" s="7" t="s">
        <v>35</v>
      </c>
      <c r="E10" s="7" t="s">
        <v>53</v>
      </c>
      <c r="F10" s="7" t="s">
        <v>51</v>
      </c>
      <c r="G10" s="7">
        <v>4</v>
      </c>
      <c r="H10" s="14">
        <v>120</v>
      </c>
      <c r="I10" s="14">
        <f t="shared" si="1"/>
        <v>480</v>
      </c>
      <c r="J10" s="14"/>
      <c r="K10" s="11"/>
      <c r="L10" s="24"/>
      <c r="N10" s="14"/>
    </row>
    <row r="11" spans="1:14" s="7" customFormat="1" x14ac:dyDescent="0.25">
      <c r="A11" s="7" t="s">
        <v>48</v>
      </c>
      <c r="B11" s="7" t="s">
        <v>54</v>
      </c>
      <c r="C11" s="7" t="s">
        <v>37</v>
      </c>
      <c r="D11" s="7" t="s">
        <v>55</v>
      </c>
      <c r="E11" s="7" t="s">
        <v>30</v>
      </c>
      <c r="F11" s="7" t="s">
        <v>51</v>
      </c>
      <c r="G11" s="8">
        <v>3</v>
      </c>
      <c r="H11" s="14">
        <v>96</v>
      </c>
      <c r="I11" s="14">
        <f t="shared" si="1"/>
        <v>288</v>
      </c>
      <c r="J11" s="14"/>
      <c r="K11" s="11"/>
      <c r="L11" s="24"/>
      <c r="N11" s="14"/>
    </row>
    <row r="12" spans="1:14" x14ac:dyDescent="0.25">
      <c r="A12" s="7" t="s">
        <v>48</v>
      </c>
      <c r="B12" s="7" t="s">
        <v>36</v>
      </c>
      <c r="C12" s="7" t="s">
        <v>37</v>
      </c>
      <c r="D12" s="7" t="s">
        <v>35</v>
      </c>
      <c r="E12" s="7" t="s">
        <v>30</v>
      </c>
      <c r="F12" s="7" t="s">
        <v>51</v>
      </c>
      <c r="G12" s="8">
        <v>21</v>
      </c>
      <c r="H12" s="14">
        <v>48</v>
      </c>
      <c r="I12" s="14">
        <f t="shared" si="0"/>
        <v>1008</v>
      </c>
      <c r="J12" s="14"/>
      <c r="K12" s="11"/>
      <c r="M12" s="7"/>
      <c r="N12" s="14"/>
    </row>
    <row r="13" spans="1:14" s="7" customFormat="1" x14ac:dyDescent="0.25">
      <c r="A13" s="7" t="s">
        <v>48</v>
      </c>
      <c r="B13" s="7" t="s">
        <v>56</v>
      </c>
      <c r="C13" s="7" t="s">
        <v>37</v>
      </c>
      <c r="D13" s="7" t="s">
        <v>35</v>
      </c>
      <c r="E13" s="7" t="s">
        <v>53</v>
      </c>
      <c r="F13" s="7" t="s">
        <v>51</v>
      </c>
      <c r="G13" s="8">
        <v>31</v>
      </c>
      <c r="H13" s="14">
        <v>48</v>
      </c>
      <c r="I13" s="14">
        <f t="shared" si="0"/>
        <v>1488</v>
      </c>
      <c r="J13" s="14"/>
      <c r="K13" s="11"/>
      <c r="L13" s="24"/>
      <c r="N13" s="14"/>
    </row>
    <row r="14" spans="1:14" x14ac:dyDescent="0.25">
      <c r="A14" s="7" t="s">
        <v>48</v>
      </c>
      <c r="B14" s="7" t="s">
        <v>38</v>
      </c>
      <c r="C14" s="7" t="s">
        <v>39</v>
      </c>
      <c r="D14" s="7" t="s">
        <v>18</v>
      </c>
      <c r="E14" s="7" t="s">
        <v>51</v>
      </c>
      <c r="F14" s="7" t="s">
        <v>51</v>
      </c>
      <c r="G14" s="8">
        <v>1</v>
      </c>
      <c r="H14" s="14">
        <v>250</v>
      </c>
      <c r="I14" s="14">
        <f t="shared" si="0"/>
        <v>250</v>
      </c>
      <c r="J14" s="14"/>
      <c r="K14" s="11"/>
      <c r="L14" s="24" t="s">
        <v>40</v>
      </c>
      <c r="M14" s="7"/>
      <c r="N14" s="14"/>
    </row>
    <row r="15" spans="1:14" x14ac:dyDescent="0.25">
      <c r="A15" s="7" t="s">
        <v>48</v>
      </c>
      <c r="B15" s="7" t="s">
        <v>41</v>
      </c>
      <c r="C15" s="7" t="s">
        <v>42</v>
      </c>
      <c r="D15" s="7" t="s">
        <v>43</v>
      </c>
      <c r="E15" s="7" t="s">
        <v>44</v>
      </c>
      <c r="F15" s="7" t="s">
        <v>51</v>
      </c>
      <c r="G15" s="8">
        <v>195</v>
      </c>
      <c r="H15" s="14">
        <v>5</v>
      </c>
      <c r="I15" s="14">
        <f t="shared" si="0"/>
        <v>975</v>
      </c>
      <c r="J15" s="14"/>
      <c r="K15" s="11"/>
      <c r="M15" s="7"/>
      <c r="N15" s="14"/>
    </row>
    <row r="16" spans="1:14" s="7" customFormat="1" x14ac:dyDescent="0.25">
      <c r="A16" s="7" t="s">
        <v>48</v>
      </c>
      <c r="B16" s="7" t="s">
        <v>57</v>
      </c>
      <c r="C16" s="7" t="s">
        <v>42</v>
      </c>
      <c r="D16" s="7" t="s">
        <v>43</v>
      </c>
      <c r="E16" s="7" t="s">
        <v>58</v>
      </c>
      <c r="F16" s="7" t="s">
        <v>51</v>
      </c>
      <c r="G16" s="8">
        <v>1</v>
      </c>
      <c r="H16" s="14">
        <v>200</v>
      </c>
      <c r="I16" s="14">
        <f t="shared" si="0"/>
        <v>200</v>
      </c>
      <c r="J16" s="14"/>
      <c r="K16" s="11" t="s">
        <v>32</v>
      </c>
      <c r="L16" s="24" t="s">
        <v>59</v>
      </c>
      <c r="N16" s="14"/>
    </row>
    <row r="17" spans="1:14" s="7" customFormat="1" x14ac:dyDescent="0.25">
      <c r="A17" s="7" t="s">
        <v>48</v>
      </c>
      <c r="B17" s="7" t="s">
        <v>60</v>
      </c>
      <c r="C17" s="7" t="s">
        <v>42</v>
      </c>
      <c r="D17" s="7" t="s">
        <v>43</v>
      </c>
      <c r="E17" s="7" t="s">
        <v>61</v>
      </c>
      <c r="F17" s="7" t="s">
        <v>51</v>
      </c>
      <c r="G17" s="8">
        <v>1</v>
      </c>
      <c r="H17" s="14">
        <v>100</v>
      </c>
      <c r="I17" s="14">
        <f t="shared" si="0"/>
        <v>100</v>
      </c>
      <c r="J17" s="14"/>
      <c r="K17" s="11" t="s">
        <v>32</v>
      </c>
      <c r="L17" s="24" t="s">
        <v>59</v>
      </c>
      <c r="N17" s="14"/>
    </row>
    <row r="18" spans="1:14" s="7" customFormat="1" x14ac:dyDescent="0.25">
      <c r="A18" s="7" t="s">
        <v>48</v>
      </c>
      <c r="B18" s="7" t="s">
        <v>62</v>
      </c>
      <c r="C18" s="7" t="s">
        <v>42</v>
      </c>
      <c r="D18" s="7" t="s">
        <v>43</v>
      </c>
      <c r="E18" s="7" t="s">
        <v>63</v>
      </c>
      <c r="F18" s="7" t="s">
        <v>51</v>
      </c>
      <c r="G18" s="8">
        <v>1</v>
      </c>
      <c r="H18" s="14">
        <v>155</v>
      </c>
      <c r="I18" s="14">
        <f t="shared" si="0"/>
        <v>155</v>
      </c>
      <c r="J18" s="14"/>
      <c r="K18" s="11" t="s">
        <v>32</v>
      </c>
      <c r="L18" s="24" t="s">
        <v>59</v>
      </c>
      <c r="N18" s="14"/>
    </row>
    <row r="19" spans="1:14" s="7" customFormat="1" x14ac:dyDescent="0.25">
      <c r="A19" s="7" t="s">
        <v>64</v>
      </c>
      <c r="B19" s="7" t="s">
        <v>49</v>
      </c>
      <c r="C19" s="7" t="s">
        <v>3</v>
      </c>
      <c r="D19" s="7" t="s">
        <v>50</v>
      </c>
      <c r="E19" s="7" t="s">
        <v>30</v>
      </c>
      <c r="F19" s="7" t="s">
        <v>65</v>
      </c>
      <c r="G19" s="7">
        <v>1</v>
      </c>
      <c r="H19" s="14">
        <v>180</v>
      </c>
      <c r="I19" s="14">
        <f t="shared" ref="I19:I20" si="2">G19*H19</f>
        <v>180</v>
      </c>
      <c r="J19" s="14"/>
      <c r="K19" s="11" t="s">
        <v>32</v>
      </c>
      <c r="L19" s="24"/>
      <c r="N19" s="14"/>
    </row>
    <row r="20" spans="1:14" s="7" customFormat="1" x14ac:dyDescent="0.25">
      <c r="A20" s="7" t="s">
        <v>64</v>
      </c>
      <c r="B20" s="7" t="s">
        <v>34</v>
      </c>
      <c r="C20" s="7" t="s">
        <v>3</v>
      </c>
      <c r="D20" s="7" t="s">
        <v>35</v>
      </c>
      <c r="E20" s="7" t="s">
        <v>30</v>
      </c>
      <c r="F20" s="7" t="s">
        <v>65</v>
      </c>
      <c r="G20" s="7">
        <v>6</v>
      </c>
      <c r="H20" s="14">
        <v>120</v>
      </c>
      <c r="I20" s="14">
        <f t="shared" si="2"/>
        <v>720</v>
      </c>
      <c r="J20" s="14"/>
      <c r="K20" s="11" t="s">
        <v>32</v>
      </c>
      <c r="L20" s="24"/>
      <c r="N20" s="14"/>
    </row>
    <row r="21" spans="1:14" s="7" customFormat="1" x14ac:dyDescent="0.25">
      <c r="A21" s="7" t="s">
        <v>64</v>
      </c>
      <c r="B21" s="7" t="s">
        <v>52</v>
      </c>
      <c r="C21" s="7" t="s">
        <v>3</v>
      </c>
      <c r="D21" s="7" t="s">
        <v>35</v>
      </c>
      <c r="E21" s="7" t="s">
        <v>53</v>
      </c>
      <c r="F21" s="7" t="s">
        <v>65</v>
      </c>
      <c r="G21" s="8">
        <v>1</v>
      </c>
      <c r="H21" s="14">
        <v>120</v>
      </c>
      <c r="I21" s="14">
        <f t="shared" ref="I21:I22" si="3">G21*H21</f>
        <v>120</v>
      </c>
      <c r="J21" s="14"/>
      <c r="K21" s="11" t="s">
        <v>32</v>
      </c>
      <c r="L21" s="24"/>
      <c r="N21" s="14"/>
    </row>
    <row r="22" spans="1:14" s="7" customFormat="1" x14ac:dyDescent="0.25">
      <c r="A22" s="7" t="s">
        <v>64</v>
      </c>
      <c r="B22" s="7" t="s">
        <v>36</v>
      </c>
      <c r="C22" s="7" t="s">
        <v>37</v>
      </c>
      <c r="D22" s="7" t="s">
        <v>35</v>
      </c>
      <c r="E22" s="7" t="s">
        <v>30</v>
      </c>
      <c r="F22" s="7" t="s">
        <v>65</v>
      </c>
      <c r="G22" s="8">
        <v>3</v>
      </c>
      <c r="H22" s="14">
        <v>48</v>
      </c>
      <c r="I22" s="14">
        <f t="shared" si="3"/>
        <v>144</v>
      </c>
      <c r="J22" s="14"/>
      <c r="K22" s="11" t="s">
        <v>32</v>
      </c>
      <c r="L22" s="24"/>
      <c r="N22" s="14"/>
    </row>
    <row r="23" spans="1:14" x14ac:dyDescent="0.25">
      <c r="A23" s="7" t="s">
        <v>64</v>
      </c>
      <c r="B23" s="7" t="s">
        <v>56</v>
      </c>
      <c r="C23" s="7" t="s">
        <v>37</v>
      </c>
      <c r="D23" s="7" t="s">
        <v>35</v>
      </c>
      <c r="E23" s="7" t="s">
        <v>53</v>
      </c>
      <c r="F23" s="7" t="s">
        <v>65</v>
      </c>
      <c r="G23" s="7">
        <v>4</v>
      </c>
      <c r="H23" s="14">
        <v>48</v>
      </c>
      <c r="I23" s="14">
        <f>G23*H23</f>
        <v>192</v>
      </c>
      <c r="J23" s="14"/>
      <c r="K23" s="11" t="s">
        <v>32</v>
      </c>
      <c r="L23" s="25" t="s">
        <v>66</v>
      </c>
      <c r="M23" s="7"/>
      <c r="N23" s="14"/>
    </row>
    <row r="24" spans="1:14" x14ac:dyDescent="0.25">
      <c r="A24" s="7" t="s">
        <v>64</v>
      </c>
      <c r="B24" s="7" t="s">
        <v>38</v>
      </c>
      <c r="C24" s="7" t="s">
        <v>39</v>
      </c>
      <c r="D24" s="7" t="s">
        <v>18</v>
      </c>
      <c r="E24" s="7" t="s">
        <v>65</v>
      </c>
      <c r="F24" s="7" t="s">
        <v>65</v>
      </c>
      <c r="G24" s="7">
        <v>1</v>
      </c>
      <c r="H24" s="14">
        <v>250</v>
      </c>
      <c r="I24" s="14">
        <f>G24*H24</f>
        <v>250</v>
      </c>
      <c r="J24" s="14"/>
      <c r="K24" s="11" t="s">
        <v>32</v>
      </c>
      <c r="L24" s="24" t="s">
        <v>40</v>
      </c>
      <c r="M24" s="7"/>
      <c r="N24" s="14"/>
    </row>
    <row r="25" spans="1:14" s="7" customFormat="1" x14ac:dyDescent="0.25">
      <c r="A25" s="7" t="s">
        <v>64</v>
      </c>
      <c r="B25" s="7" t="s">
        <v>67</v>
      </c>
      <c r="C25" s="7" t="s">
        <v>68</v>
      </c>
      <c r="D25" s="7" t="s">
        <v>69</v>
      </c>
      <c r="E25" s="37" t="s">
        <v>70</v>
      </c>
      <c r="F25" s="35" t="s">
        <v>65</v>
      </c>
      <c r="G25" s="8">
        <v>1</v>
      </c>
      <c r="H25" s="14">
        <v>20</v>
      </c>
      <c r="I25" s="14">
        <f>G25*H25</f>
        <v>20</v>
      </c>
      <c r="J25" s="14"/>
      <c r="K25" s="11" t="s">
        <v>32</v>
      </c>
      <c r="L25" s="24"/>
      <c r="N25" s="14"/>
    </row>
    <row r="26" spans="1:14" x14ac:dyDescent="0.25">
      <c r="A26" s="7" t="s">
        <v>64</v>
      </c>
      <c r="B26" s="7" t="s">
        <v>41</v>
      </c>
      <c r="C26" s="7" t="s">
        <v>42</v>
      </c>
      <c r="D26" s="7" t="s">
        <v>43</v>
      </c>
      <c r="E26" s="7" t="s">
        <v>44</v>
      </c>
      <c r="F26" s="7" t="s">
        <v>65</v>
      </c>
      <c r="G26" s="7">
        <v>12</v>
      </c>
      <c r="H26" s="14">
        <v>5</v>
      </c>
      <c r="I26" s="14">
        <f>G26*H26</f>
        <v>60</v>
      </c>
      <c r="J26" s="14"/>
      <c r="K26" s="11" t="s">
        <v>32</v>
      </c>
      <c r="M26" s="7"/>
      <c r="N26" s="14"/>
    </row>
    <row r="27" spans="1:14" x14ac:dyDescent="0.25">
      <c r="A27" s="7" t="s">
        <v>64</v>
      </c>
      <c r="B27" s="7" t="s">
        <v>71</v>
      </c>
      <c r="C27" s="7" t="s">
        <v>68</v>
      </c>
      <c r="D27" s="7" t="s">
        <v>72</v>
      </c>
      <c r="E27" s="7" t="s">
        <v>73</v>
      </c>
      <c r="F27" s="7" t="s">
        <v>65</v>
      </c>
      <c r="G27" s="7">
        <v>1</v>
      </c>
      <c r="H27" s="14">
        <v>100</v>
      </c>
      <c r="I27" s="14">
        <f>G27*H27</f>
        <v>100</v>
      </c>
      <c r="J27" s="14"/>
      <c r="K27" s="11" t="s">
        <v>32</v>
      </c>
      <c r="M27" s="7"/>
      <c r="N27" s="14"/>
    </row>
    <row r="28" spans="1:14" s="7" customFormat="1" x14ac:dyDescent="0.25">
      <c r="A28" s="7" t="s">
        <v>74</v>
      </c>
      <c r="B28" s="7" t="s">
        <v>49</v>
      </c>
      <c r="C28" s="7" t="s">
        <v>3</v>
      </c>
      <c r="D28" s="7" t="s">
        <v>50</v>
      </c>
      <c r="E28" s="7" t="s">
        <v>30</v>
      </c>
      <c r="F28" s="7" t="s">
        <v>75</v>
      </c>
      <c r="G28" s="8">
        <v>1</v>
      </c>
      <c r="H28" s="14">
        <v>180</v>
      </c>
      <c r="I28" s="14">
        <f t="shared" ref="I28:I31" si="4">G28*H28</f>
        <v>180</v>
      </c>
      <c r="J28" s="14"/>
      <c r="K28" s="11"/>
      <c r="L28" s="24"/>
      <c r="N28" s="14"/>
    </row>
    <row r="29" spans="1:14" s="7" customFormat="1" ht="30" x14ac:dyDescent="0.25">
      <c r="A29" s="7" t="s">
        <v>74</v>
      </c>
      <c r="B29" s="7" t="s">
        <v>34</v>
      </c>
      <c r="C29" s="7" t="s">
        <v>3</v>
      </c>
      <c r="D29" s="7" t="s">
        <v>35</v>
      </c>
      <c r="E29" s="7" t="s">
        <v>30</v>
      </c>
      <c r="F29" s="7" t="s">
        <v>75</v>
      </c>
      <c r="G29" s="8">
        <v>5</v>
      </c>
      <c r="H29" s="14">
        <v>120</v>
      </c>
      <c r="I29" s="14">
        <f t="shared" si="4"/>
        <v>600</v>
      </c>
      <c r="J29" s="14"/>
      <c r="K29" s="86"/>
      <c r="L29" s="26" t="s">
        <v>76</v>
      </c>
      <c r="N29" s="14"/>
    </row>
    <row r="30" spans="1:14" s="7" customFormat="1" x14ac:dyDescent="0.25">
      <c r="A30" s="7" t="s">
        <v>74</v>
      </c>
      <c r="B30" s="7" t="s">
        <v>52</v>
      </c>
      <c r="C30" s="7" t="s">
        <v>3</v>
      </c>
      <c r="D30" s="7" t="s">
        <v>35</v>
      </c>
      <c r="E30" s="7" t="s">
        <v>53</v>
      </c>
      <c r="F30" s="7" t="s">
        <v>75</v>
      </c>
      <c r="G30" s="8">
        <v>3</v>
      </c>
      <c r="H30" s="14">
        <v>120</v>
      </c>
      <c r="I30" s="14">
        <f t="shared" si="4"/>
        <v>360</v>
      </c>
      <c r="J30" s="14"/>
      <c r="K30" s="11"/>
      <c r="L30" s="24"/>
      <c r="N30" s="14"/>
    </row>
    <row r="31" spans="1:14" s="7" customFormat="1" x14ac:dyDescent="0.25">
      <c r="A31" s="7" t="s">
        <v>74</v>
      </c>
      <c r="B31" s="7" t="s">
        <v>54</v>
      </c>
      <c r="C31" s="7" t="s">
        <v>37</v>
      </c>
      <c r="D31" s="7" t="s">
        <v>55</v>
      </c>
      <c r="E31" s="7" t="s">
        <v>30</v>
      </c>
      <c r="F31" s="7" t="s">
        <v>75</v>
      </c>
      <c r="G31" s="8">
        <v>6</v>
      </c>
      <c r="H31" s="14">
        <v>96</v>
      </c>
      <c r="I31" s="14">
        <f t="shared" si="4"/>
        <v>576</v>
      </c>
      <c r="J31" s="14"/>
      <c r="K31" s="11"/>
      <c r="L31" s="24"/>
      <c r="N31" s="14"/>
    </row>
    <row r="32" spans="1:14" x14ac:dyDescent="0.25">
      <c r="A32" s="7" t="s">
        <v>74</v>
      </c>
      <c r="B32" s="7" t="s">
        <v>36</v>
      </c>
      <c r="C32" s="7" t="s">
        <v>37</v>
      </c>
      <c r="D32" s="7" t="s">
        <v>35</v>
      </c>
      <c r="E32" s="7" t="s">
        <v>30</v>
      </c>
      <c r="F32" s="7" t="s">
        <v>75</v>
      </c>
      <c r="G32" s="8">
        <v>35</v>
      </c>
      <c r="H32" s="14">
        <v>48</v>
      </c>
      <c r="I32" s="14">
        <f t="shared" si="0"/>
        <v>1680</v>
      </c>
      <c r="J32" s="14"/>
      <c r="K32" s="11"/>
      <c r="L32" s="24" t="s">
        <v>77</v>
      </c>
      <c r="M32" s="7"/>
      <c r="N32" s="14"/>
    </row>
    <row r="33" spans="1:14" s="7" customFormat="1" x14ac:dyDescent="0.25">
      <c r="A33" s="7" t="s">
        <v>74</v>
      </c>
      <c r="B33" s="7" t="s">
        <v>56</v>
      </c>
      <c r="C33" s="7" t="s">
        <v>37</v>
      </c>
      <c r="D33" s="7" t="s">
        <v>35</v>
      </c>
      <c r="E33" s="7" t="s">
        <v>53</v>
      </c>
      <c r="F33" s="7" t="s">
        <v>75</v>
      </c>
      <c r="G33" s="8">
        <v>16</v>
      </c>
      <c r="H33" s="14">
        <v>48</v>
      </c>
      <c r="I33" s="14">
        <f t="shared" si="0"/>
        <v>768</v>
      </c>
      <c r="J33" s="14"/>
      <c r="K33" s="11"/>
      <c r="L33" s="24"/>
      <c r="N33" s="14"/>
    </row>
    <row r="34" spans="1:14" x14ac:dyDescent="0.25">
      <c r="A34" s="7" t="s">
        <v>74</v>
      </c>
      <c r="B34" s="7" t="s">
        <v>38</v>
      </c>
      <c r="C34" s="7" t="s">
        <v>39</v>
      </c>
      <c r="D34" s="7" t="s">
        <v>18</v>
      </c>
      <c r="E34" s="7" t="s">
        <v>75</v>
      </c>
      <c r="F34" s="7" t="s">
        <v>75</v>
      </c>
      <c r="G34" s="8">
        <v>1</v>
      </c>
      <c r="H34" s="14">
        <v>250</v>
      </c>
      <c r="I34" s="14">
        <f t="shared" si="0"/>
        <v>250</v>
      </c>
      <c r="J34" s="14"/>
      <c r="K34" s="11"/>
      <c r="L34" s="24" t="s">
        <v>40</v>
      </c>
      <c r="M34" s="7"/>
      <c r="N34" s="14"/>
    </row>
    <row r="35" spans="1:14" x14ac:dyDescent="0.25">
      <c r="A35" s="7" t="s">
        <v>74</v>
      </c>
      <c r="B35" s="7" t="s">
        <v>41</v>
      </c>
      <c r="C35" s="7" t="s">
        <v>42</v>
      </c>
      <c r="D35" s="7" t="s">
        <v>43</v>
      </c>
      <c r="E35" s="7" t="s">
        <v>44</v>
      </c>
      <c r="F35" s="7" t="s">
        <v>75</v>
      </c>
      <c r="G35" s="8">
        <v>71</v>
      </c>
      <c r="H35" s="14">
        <v>5</v>
      </c>
      <c r="I35" s="14">
        <f t="shared" si="0"/>
        <v>355</v>
      </c>
      <c r="J35" s="14"/>
      <c r="K35" s="11"/>
      <c r="M35" s="7"/>
      <c r="N35" s="14"/>
    </row>
    <row r="36" spans="1:14" s="7" customFormat="1" ht="30" x14ac:dyDescent="0.25">
      <c r="A36" s="9" t="s">
        <v>78</v>
      </c>
      <c r="B36" s="7" t="s">
        <v>34</v>
      </c>
      <c r="C36" s="7" t="s">
        <v>3</v>
      </c>
      <c r="D36" s="7" t="s">
        <v>35</v>
      </c>
      <c r="E36" s="7" t="s">
        <v>30</v>
      </c>
      <c r="F36" s="7" t="s">
        <v>78</v>
      </c>
      <c r="G36" s="9"/>
      <c r="H36" s="20"/>
      <c r="I36" s="14">
        <f t="shared" ref="I36:I47" si="5">G36*H36</f>
        <v>0</v>
      </c>
      <c r="J36" s="14"/>
      <c r="K36" s="11" t="s">
        <v>32</v>
      </c>
      <c r="L36" s="26" t="s">
        <v>76</v>
      </c>
      <c r="N36" s="14"/>
    </row>
    <row r="37" spans="1:14" s="7" customFormat="1" x14ac:dyDescent="0.25">
      <c r="A37" s="9" t="s">
        <v>78</v>
      </c>
      <c r="B37" s="7" t="s">
        <v>52</v>
      </c>
      <c r="C37" s="7" t="s">
        <v>3</v>
      </c>
      <c r="D37" s="7" t="s">
        <v>35</v>
      </c>
      <c r="E37" s="7" t="s">
        <v>53</v>
      </c>
      <c r="F37" s="7" t="s">
        <v>78</v>
      </c>
      <c r="G37" s="9"/>
      <c r="H37" s="20"/>
      <c r="I37" s="14">
        <f t="shared" si="5"/>
        <v>0</v>
      </c>
      <c r="J37" s="14"/>
      <c r="K37" s="11" t="s">
        <v>32</v>
      </c>
      <c r="L37" s="26"/>
      <c r="N37" s="14"/>
    </row>
    <row r="38" spans="1:14" s="7" customFormat="1" x14ac:dyDescent="0.25">
      <c r="A38" s="9" t="s">
        <v>78</v>
      </c>
      <c r="B38" s="7" t="s">
        <v>54</v>
      </c>
      <c r="C38" s="7" t="s">
        <v>37</v>
      </c>
      <c r="D38" s="7" t="s">
        <v>55</v>
      </c>
      <c r="E38" s="7" t="s">
        <v>30</v>
      </c>
      <c r="F38" s="7" t="s">
        <v>78</v>
      </c>
      <c r="G38" s="9"/>
      <c r="H38" s="20"/>
      <c r="I38" s="14">
        <f t="shared" si="5"/>
        <v>0</v>
      </c>
      <c r="J38" s="14"/>
      <c r="K38" s="11" t="s">
        <v>32</v>
      </c>
      <c r="L38" s="26"/>
      <c r="N38" s="14"/>
    </row>
    <row r="39" spans="1:14" s="7" customFormat="1" x14ac:dyDescent="0.25">
      <c r="A39" s="9" t="s">
        <v>78</v>
      </c>
      <c r="B39" s="7" t="s">
        <v>36</v>
      </c>
      <c r="C39" s="7" t="s">
        <v>37</v>
      </c>
      <c r="D39" s="7" t="s">
        <v>35</v>
      </c>
      <c r="E39" s="7" t="s">
        <v>30</v>
      </c>
      <c r="F39" s="7" t="s">
        <v>78</v>
      </c>
      <c r="G39" s="9"/>
      <c r="H39" s="20"/>
      <c r="I39" s="14">
        <f t="shared" si="5"/>
        <v>0</v>
      </c>
      <c r="J39" s="14"/>
      <c r="K39" s="11" t="s">
        <v>32</v>
      </c>
      <c r="L39" s="26" t="s">
        <v>77</v>
      </c>
      <c r="N39" s="14"/>
    </row>
    <row r="40" spans="1:14" s="7" customFormat="1" x14ac:dyDescent="0.25">
      <c r="A40" s="9" t="s">
        <v>78</v>
      </c>
      <c r="B40" s="7" t="s">
        <v>56</v>
      </c>
      <c r="C40" s="7" t="s">
        <v>37</v>
      </c>
      <c r="D40" s="7" t="s">
        <v>35</v>
      </c>
      <c r="E40" s="7" t="s">
        <v>53</v>
      </c>
      <c r="F40" s="7" t="s">
        <v>78</v>
      </c>
      <c r="G40" s="9"/>
      <c r="H40" s="20"/>
      <c r="I40" s="14">
        <f t="shared" si="5"/>
        <v>0</v>
      </c>
      <c r="J40" s="14"/>
      <c r="K40" s="11" t="s">
        <v>32</v>
      </c>
      <c r="L40" s="26"/>
      <c r="N40" s="14"/>
    </row>
    <row r="41" spans="1:14" s="7" customFormat="1" x14ac:dyDescent="0.25">
      <c r="A41" s="9" t="s">
        <v>78</v>
      </c>
      <c r="B41" s="7" t="s">
        <v>71</v>
      </c>
      <c r="C41" s="7" t="s">
        <v>68</v>
      </c>
      <c r="D41" s="7" t="s">
        <v>72</v>
      </c>
      <c r="E41" s="7" t="s">
        <v>73</v>
      </c>
      <c r="F41" s="7" t="s">
        <v>78</v>
      </c>
      <c r="G41" s="7">
        <v>1</v>
      </c>
      <c r="H41" s="14">
        <v>100</v>
      </c>
      <c r="I41" s="14">
        <f t="shared" si="5"/>
        <v>100</v>
      </c>
      <c r="J41" s="14"/>
      <c r="K41" s="11" t="s">
        <v>32</v>
      </c>
      <c r="L41" s="26"/>
      <c r="N41" s="14"/>
    </row>
    <row r="42" spans="1:14" s="7" customFormat="1" x14ac:dyDescent="0.25">
      <c r="A42" s="9" t="s">
        <v>78</v>
      </c>
      <c r="B42" s="17" t="s">
        <v>79</v>
      </c>
      <c r="C42" s="17" t="s">
        <v>80</v>
      </c>
      <c r="D42" s="17" t="s">
        <v>81</v>
      </c>
      <c r="E42" s="36" t="s">
        <v>82</v>
      </c>
      <c r="F42" s="17" t="s">
        <v>78</v>
      </c>
      <c r="G42" s="8">
        <v>1</v>
      </c>
      <c r="H42" s="18">
        <v>100</v>
      </c>
      <c r="I42" s="14">
        <f>G42*H42</f>
        <v>100</v>
      </c>
      <c r="J42" s="14"/>
      <c r="K42" s="11" t="s">
        <v>32</v>
      </c>
      <c r="L42" s="26" t="s">
        <v>83</v>
      </c>
      <c r="N42" s="14"/>
    </row>
    <row r="43" spans="1:14" s="7" customFormat="1" x14ac:dyDescent="0.25">
      <c r="A43" s="9" t="s">
        <v>78</v>
      </c>
      <c r="B43" s="7" t="s">
        <v>67</v>
      </c>
      <c r="C43" s="7" t="s">
        <v>68</v>
      </c>
      <c r="D43" s="7" t="s">
        <v>69</v>
      </c>
      <c r="E43" s="7" t="s">
        <v>84</v>
      </c>
      <c r="F43" s="7" t="s">
        <v>75</v>
      </c>
      <c r="G43" s="8">
        <v>1</v>
      </c>
      <c r="H43" s="14">
        <v>20</v>
      </c>
      <c r="I43" s="14">
        <f t="shared" si="5"/>
        <v>20</v>
      </c>
      <c r="J43" s="14"/>
      <c r="K43" s="11" t="s">
        <v>32</v>
      </c>
      <c r="L43" s="26"/>
      <c r="N43" s="14"/>
    </row>
    <row r="44" spans="1:14" s="7" customFormat="1" x14ac:dyDescent="0.25">
      <c r="A44" s="9" t="s">
        <v>78</v>
      </c>
      <c r="B44" s="7" t="s">
        <v>41</v>
      </c>
      <c r="C44" s="7" t="s">
        <v>42</v>
      </c>
      <c r="D44" s="7" t="s">
        <v>43</v>
      </c>
      <c r="E44" s="7" t="s">
        <v>44</v>
      </c>
      <c r="F44" s="7" t="s">
        <v>78</v>
      </c>
      <c r="G44" s="9"/>
      <c r="H44" s="20"/>
      <c r="I44" s="14">
        <f t="shared" si="5"/>
        <v>0</v>
      </c>
      <c r="J44" s="14"/>
      <c r="K44" s="11" t="s">
        <v>32</v>
      </c>
      <c r="L44" s="26"/>
      <c r="N44" s="14"/>
    </row>
    <row r="45" spans="1:14" s="7" customFormat="1" x14ac:dyDescent="0.25">
      <c r="A45" s="7" t="s">
        <v>85</v>
      </c>
      <c r="B45" s="7" t="s">
        <v>49</v>
      </c>
      <c r="C45" s="7" t="s">
        <v>3</v>
      </c>
      <c r="D45" s="7" t="s">
        <v>50</v>
      </c>
      <c r="E45" s="7" t="s">
        <v>30</v>
      </c>
      <c r="G45" s="8">
        <v>1</v>
      </c>
      <c r="H45" s="14">
        <v>180</v>
      </c>
      <c r="I45" s="14">
        <f t="shared" si="5"/>
        <v>180</v>
      </c>
      <c r="J45" s="14"/>
      <c r="K45" s="11"/>
      <c r="L45" s="24"/>
      <c r="N45" s="14"/>
    </row>
    <row r="46" spans="1:14" s="7" customFormat="1" x14ac:dyDescent="0.25">
      <c r="A46" s="7" t="s">
        <v>85</v>
      </c>
      <c r="B46" s="7" t="s">
        <v>34</v>
      </c>
      <c r="C46" s="7" t="s">
        <v>3</v>
      </c>
      <c r="D46" s="7" t="s">
        <v>35</v>
      </c>
      <c r="E46" s="7" t="s">
        <v>30</v>
      </c>
      <c r="G46" s="8">
        <v>10</v>
      </c>
      <c r="H46" s="14">
        <v>120</v>
      </c>
      <c r="I46" s="14">
        <f t="shared" si="5"/>
        <v>1200</v>
      </c>
      <c r="J46" s="14"/>
      <c r="K46" s="11"/>
      <c r="L46" s="24"/>
      <c r="N46" s="14"/>
    </row>
    <row r="47" spans="1:14" s="7" customFormat="1" x14ac:dyDescent="0.25">
      <c r="A47" s="7" t="s">
        <v>85</v>
      </c>
      <c r="B47" s="7" t="s">
        <v>52</v>
      </c>
      <c r="C47" s="7" t="s">
        <v>3</v>
      </c>
      <c r="D47" s="7" t="s">
        <v>35</v>
      </c>
      <c r="E47" s="7" t="s">
        <v>53</v>
      </c>
      <c r="F47" s="7" t="s">
        <v>86</v>
      </c>
      <c r="G47" s="8">
        <v>1</v>
      </c>
      <c r="H47" s="14">
        <v>120</v>
      </c>
      <c r="I47" s="14">
        <f t="shared" si="5"/>
        <v>120</v>
      </c>
      <c r="J47" s="14"/>
      <c r="K47" s="11"/>
      <c r="L47" s="24"/>
      <c r="N47" s="14"/>
    </row>
    <row r="48" spans="1:14" s="7" customFormat="1" x14ac:dyDescent="0.25">
      <c r="A48" s="7" t="s">
        <v>85</v>
      </c>
      <c r="B48" s="7" t="s">
        <v>54</v>
      </c>
      <c r="C48" s="7" t="s">
        <v>37</v>
      </c>
      <c r="D48" s="7" t="s">
        <v>55</v>
      </c>
      <c r="E48" s="7" t="s">
        <v>30</v>
      </c>
      <c r="G48" s="8">
        <v>2</v>
      </c>
      <c r="H48" s="14">
        <v>96</v>
      </c>
      <c r="I48" s="14">
        <f t="shared" ref="I48:I50" si="6">G48*H48</f>
        <v>192</v>
      </c>
      <c r="J48" s="14"/>
      <c r="K48" s="11"/>
      <c r="L48" s="24"/>
      <c r="N48" s="14"/>
    </row>
    <row r="49" spans="1:14" s="7" customFormat="1" x14ac:dyDescent="0.25">
      <c r="A49" s="7" t="s">
        <v>85</v>
      </c>
      <c r="B49" s="7" t="s">
        <v>36</v>
      </c>
      <c r="C49" s="7" t="s">
        <v>37</v>
      </c>
      <c r="D49" s="7" t="s">
        <v>35</v>
      </c>
      <c r="E49" s="7" t="s">
        <v>30</v>
      </c>
      <c r="G49" s="8">
        <v>14</v>
      </c>
      <c r="H49" s="14">
        <v>48</v>
      </c>
      <c r="I49" s="14">
        <f t="shared" si="6"/>
        <v>672</v>
      </c>
      <c r="J49" s="14"/>
      <c r="K49" s="11"/>
      <c r="L49" s="24"/>
      <c r="N49" s="14"/>
    </row>
    <row r="50" spans="1:14" s="7" customFormat="1" x14ac:dyDescent="0.25">
      <c r="A50" s="7" t="s">
        <v>85</v>
      </c>
      <c r="B50" s="7" t="s">
        <v>56</v>
      </c>
      <c r="C50" s="7" t="s">
        <v>37</v>
      </c>
      <c r="D50" s="7" t="s">
        <v>35</v>
      </c>
      <c r="E50" s="7" t="s">
        <v>53</v>
      </c>
      <c r="F50" s="7" t="s">
        <v>87</v>
      </c>
      <c r="G50" s="7">
        <v>14</v>
      </c>
      <c r="H50" s="14">
        <v>48</v>
      </c>
      <c r="I50" s="14">
        <f t="shared" si="6"/>
        <v>672</v>
      </c>
      <c r="J50" s="14"/>
      <c r="K50" s="11"/>
      <c r="L50" s="24"/>
      <c r="N50" s="14"/>
    </row>
    <row r="51" spans="1:14" s="7" customFormat="1" x14ac:dyDescent="0.25">
      <c r="A51" s="7" t="s">
        <v>85</v>
      </c>
      <c r="B51" s="7" t="s">
        <v>38</v>
      </c>
      <c r="C51" s="7" t="s">
        <v>39</v>
      </c>
      <c r="D51" s="7" t="s">
        <v>18</v>
      </c>
      <c r="E51" s="7" t="s">
        <v>87</v>
      </c>
      <c r="G51" s="7">
        <v>1</v>
      </c>
      <c r="H51" s="14">
        <v>250</v>
      </c>
      <c r="I51" s="14">
        <f>G51*H51</f>
        <v>250</v>
      </c>
      <c r="J51" s="14"/>
      <c r="K51" s="11"/>
      <c r="L51" s="24" t="s">
        <v>40</v>
      </c>
      <c r="N51" s="14"/>
    </row>
    <row r="52" spans="1:14" s="7" customFormat="1" x14ac:dyDescent="0.25">
      <c r="A52" s="7" t="s">
        <v>85</v>
      </c>
      <c r="B52" s="7" t="s">
        <v>41</v>
      </c>
      <c r="C52" s="7" t="s">
        <v>42</v>
      </c>
      <c r="D52" s="7" t="s">
        <v>43</v>
      </c>
      <c r="E52" s="7" t="s">
        <v>44</v>
      </c>
      <c r="F52" s="7" t="s">
        <v>87</v>
      </c>
      <c r="G52" s="7">
        <v>35</v>
      </c>
      <c r="H52" s="14">
        <v>5</v>
      </c>
      <c r="I52" s="14">
        <f>G52*H52</f>
        <v>175</v>
      </c>
      <c r="J52" s="14"/>
      <c r="K52" s="11"/>
      <c r="L52" s="24"/>
      <c r="N52" s="14"/>
    </row>
    <row r="53" spans="1:14" x14ac:dyDescent="0.25">
      <c r="A53" s="7" t="s">
        <v>88</v>
      </c>
      <c r="B53" s="7" t="s">
        <v>34</v>
      </c>
      <c r="C53" s="7" t="s">
        <v>3</v>
      </c>
      <c r="D53" s="7" t="s">
        <v>35</v>
      </c>
      <c r="E53" s="7" t="s">
        <v>30</v>
      </c>
      <c r="G53" s="7">
        <v>4</v>
      </c>
      <c r="H53" s="14">
        <v>120</v>
      </c>
      <c r="I53" s="14">
        <f t="shared" si="0"/>
        <v>480</v>
      </c>
      <c r="J53" s="14"/>
      <c r="K53" s="11" t="s">
        <v>32</v>
      </c>
      <c r="L53" s="24" t="s">
        <v>89</v>
      </c>
      <c r="M53" s="7"/>
      <c r="N53" s="14"/>
    </row>
    <row r="54" spans="1:14" x14ac:dyDescent="0.25">
      <c r="A54" s="7" t="s">
        <v>88</v>
      </c>
      <c r="B54" s="7" t="s">
        <v>36</v>
      </c>
      <c r="C54" s="7" t="s">
        <v>37</v>
      </c>
      <c r="D54" s="7" t="s">
        <v>35</v>
      </c>
      <c r="E54" s="7" t="s">
        <v>30</v>
      </c>
      <c r="G54" s="7">
        <v>3</v>
      </c>
      <c r="H54" s="14">
        <v>48</v>
      </c>
      <c r="I54" s="14">
        <f t="shared" si="0"/>
        <v>144</v>
      </c>
      <c r="J54" s="14"/>
      <c r="K54" s="11" t="s">
        <v>32</v>
      </c>
      <c r="L54" s="25"/>
      <c r="M54" s="7"/>
      <c r="N54" s="14"/>
    </row>
    <row r="55" spans="1:14" x14ac:dyDescent="0.25">
      <c r="A55" s="7" t="s">
        <v>88</v>
      </c>
      <c r="B55" s="7" t="s">
        <v>38</v>
      </c>
      <c r="C55" s="7" t="s">
        <v>39</v>
      </c>
      <c r="D55" s="7" t="s">
        <v>18</v>
      </c>
      <c r="E55" s="7" t="s">
        <v>90</v>
      </c>
      <c r="G55" s="7">
        <v>1</v>
      </c>
      <c r="H55" s="14">
        <v>200</v>
      </c>
      <c r="I55" s="14">
        <f t="shared" si="0"/>
        <v>200</v>
      </c>
      <c r="J55" s="14"/>
      <c r="K55" s="11" t="s">
        <v>32</v>
      </c>
      <c r="M55" s="7"/>
      <c r="N55" s="14"/>
    </row>
    <row r="56" spans="1:14" x14ac:dyDescent="0.25">
      <c r="A56" s="7" t="s">
        <v>88</v>
      </c>
      <c r="B56" s="7" t="s">
        <v>41</v>
      </c>
      <c r="C56" s="7" t="s">
        <v>42</v>
      </c>
      <c r="D56" s="7" t="s">
        <v>43</v>
      </c>
      <c r="E56" s="7" t="s">
        <v>44</v>
      </c>
      <c r="F56" s="7" t="s">
        <v>31</v>
      </c>
      <c r="G56" s="8">
        <v>2</v>
      </c>
      <c r="H56" s="14">
        <v>5</v>
      </c>
      <c r="I56" s="14">
        <f t="shared" si="0"/>
        <v>10</v>
      </c>
      <c r="J56" s="14"/>
      <c r="K56" s="11" t="s">
        <v>32</v>
      </c>
      <c r="M56" s="7"/>
      <c r="N56" s="14"/>
    </row>
    <row r="57" spans="1:14" s="7" customFormat="1" x14ac:dyDescent="0.25">
      <c r="A57" s="7" t="s">
        <v>91</v>
      </c>
      <c r="B57" s="7" t="s">
        <v>34</v>
      </c>
      <c r="C57" s="7" t="s">
        <v>3</v>
      </c>
      <c r="D57" s="7" t="s">
        <v>35</v>
      </c>
      <c r="E57" s="7" t="s">
        <v>30</v>
      </c>
      <c r="G57" s="8">
        <v>1</v>
      </c>
      <c r="H57" s="14">
        <v>120</v>
      </c>
      <c r="I57" s="14">
        <f t="shared" si="0"/>
        <v>120</v>
      </c>
      <c r="J57" s="14"/>
      <c r="K57" s="11"/>
      <c r="L57" s="24" t="s">
        <v>92</v>
      </c>
      <c r="N57" s="14"/>
    </row>
    <row r="58" spans="1:14" s="7" customFormat="1" x14ac:dyDescent="0.25">
      <c r="A58" s="7" t="s">
        <v>91</v>
      </c>
      <c r="B58" s="7" t="s">
        <v>36</v>
      </c>
      <c r="C58" s="7" t="s">
        <v>37</v>
      </c>
      <c r="D58" s="7" t="s">
        <v>35</v>
      </c>
      <c r="E58" s="7" t="s">
        <v>30</v>
      </c>
      <c r="G58" s="8">
        <v>1</v>
      </c>
      <c r="H58" s="14">
        <v>48</v>
      </c>
      <c r="I58" s="14">
        <f t="shared" si="0"/>
        <v>48</v>
      </c>
      <c r="J58" s="14"/>
      <c r="K58" s="11"/>
      <c r="L58" s="24"/>
      <c r="N58" s="14"/>
    </row>
    <row r="59" spans="1:14" s="7" customFormat="1" x14ac:dyDescent="0.25">
      <c r="A59" s="7" t="s">
        <v>93</v>
      </c>
      <c r="B59" s="7" t="s">
        <v>49</v>
      </c>
      <c r="C59" s="7" t="s">
        <v>3</v>
      </c>
      <c r="D59" s="7" t="s">
        <v>50</v>
      </c>
      <c r="E59" s="7" t="s">
        <v>30</v>
      </c>
      <c r="G59" s="8">
        <v>1</v>
      </c>
      <c r="H59" s="14">
        <v>180</v>
      </c>
      <c r="I59" s="14">
        <f t="shared" ref="I59:I61" si="7">G59*H59</f>
        <v>180</v>
      </c>
      <c r="J59" s="14"/>
      <c r="K59" s="11"/>
      <c r="L59" s="24"/>
      <c r="N59" s="14"/>
    </row>
    <row r="60" spans="1:14" s="7" customFormat="1" x14ac:dyDescent="0.25">
      <c r="A60" s="7" t="s">
        <v>93</v>
      </c>
      <c r="B60" s="7" t="s">
        <v>34</v>
      </c>
      <c r="C60" s="7" t="s">
        <v>3</v>
      </c>
      <c r="D60" s="7" t="s">
        <v>35</v>
      </c>
      <c r="E60" s="7" t="s">
        <v>30</v>
      </c>
      <c r="G60" s="8">
        <v>1</v>
      </c>
      <c r="H60" s="14">
        <v>120</v>
      </c>
      <c r="I60" s="14">
        <f t="shared" si="7"/>
        <v>120</v>
      </c>
      <c r="J60" s="14"/>
      <c r="K60" s="11"/>
      <c r="L60" s="24"/>
      <c r="N60" s="14"/>
    </row>
    <row r="61" spans="1:14" s="7" customFormat="1" x14ac:dyDescent="0.25">
      <c r="A61" s="7" t="s">
        <v>93</v>
      </c>
      <c r="B61" s="7" t="s">
        <v>52</v>
      </c>
      <c r="C61" s="7" t="s">
        <v>3</v>
      </c>
      <c r="D61" s="7" t="s">
        <v>35</v>
      </c>
      <c r="E61" s="7" t="s">
        <v>53</v>
      </c>
      <c r="F61" s="7" t="s">
        <v>94</v>
      </c>
      <c r="G61" s="8">
        <v>5</v>
      </c>
      <c r="H61" s="14">
        <v>120</v>
      </c>
      <c r="I61" s="14">
        <f t="shared" si="7"/>
        <v>600</v>
      </c>
      <c r="J61" s="14"/>
      <c r="K61" s="11"/>
      <c r="L61" s="24"/>
      <c r="N61" s="14"/>
    </row>
    <row r="62" spans="1:14" s="7" customFormat="1" x14ac:dyDescent="0.25">
      <c r="A62" s="7" t="s">
        <v>93</v>
      </c>
      <c r="B62" s="7" t="s">
        <v>54</v>
      </c>
      <c r="C62" s="7" t="s">
        <v>37</v>
      </c>
      <c r="D62" s="7" t="s">
        <v>55</v>
      </c>
      <c r="E62" s="7" t="s">
        <v>30</v>
      </c>
      <c r="G62" s="8">
        <v>1</v>
      </c>
      <c r="H62" s="14">
        <v>96</v>
      </c>
      <c r="I62" s="14">
        <f t="shared" si="0"/>
        <v>96</v>
      </c>
      <c r="J62" s="14"/>
      <c r="K62" s="11"/>
      <c r="L62" s="24"/>
      <c r="N62" s="14"/>
    </row>
    <row r="63" spans="1:14" x14ac:dyDescent="0.25">
      <c r="A63" s="7" t="s">
        <v>93</v>
      </c>
      <c r="B63" s="7" t="s">
        <v>36</v>
      </c>
      <c r="C63" s="7" t="s">
        <v>37</v>
      </c>
      <c r="D63" s="7" t="s">
        <v>35</v>
      </c>
      <c r="E63" s="7" t="s">
        <v>30</v>
      </c>
      <c r="G63" s="8">
        <v>4</v>
      </c>
      <c r="H63" s="14">
        <v>48</v>
      </c>
      <c r="I63" s="14">
        <f t="shared" si="0"/>
        <v>192</v>
      </c>
      <c r="J63" s="14"/>
      <c r="K63" s="11"/>
      <c r="M63" s="7"/>
      <c r="N63" s="14"/>
    </row>
    <row r="64" spans="1:14" s="7" customFormat="1" x14ac:dyDescent="0.25">
      <c r="A64" s="7" t="s">
        <v>93</v>
      </c>
      <c r="B64" s="7" t="s">
        <v>56</v>
      </c>
      <c r="C64" s="7" t="s">
        <v>37</v>
      </c>
      <c r="D64" s="7" t="s">
        <v>35</v>
      </c>
      <c r="E64" s="7" t="s">
        <v>53</v>
      </c>
      <c r="F64" s="7" t="s">
        <v>86</v>
      </c>
      <c r="G64" s="8">
        <v>8</v>
      </c>
      <c r="H64" s="14">
        <v>48</v>
      </c>
      <c r="I64" s="14">
        <f t="shared" si="0"/>
        <v>384</v>
      </c>
      <c r="J64" s="14"/>
      <c r="K64" s="11"/>
      <c r="L64" s="24"/>
      <c r="N64" s="14"/>
    </row>
    <row r="65" spans="1:14" x14ac:dyDescent="0.25">
      <c r="A65" s="7" t="s">
        <v>93</v>
      </c>
      <c r="B65" s="7" t="s">
        <v>38</v>
      </c>
      <c r="C65" s="7" t="s">
        <v>39</v>
      </c>
      <c r="D65" s="7" t="s">
        <v>18</v>
      </c>
      <c r="E65" s="7" t="s">
        <v>86</v>
      </c>
      <c r="G65" s="8">
        <v>1</v>
      </c>
      <c r="H65" s="14">
        <v>270</v>
      </c>
      <c r="I65" s="14">
        <f t="shared" si="0"/>
        <v>270</v>
      </c>
      <c r="J65" s="14"/>
      <c r="K65" s="11"/>
      <c r="M65" s="7"/>
      <c r="N65" s="14"/>
    </row>
    <row r="66" spans="1:14" s="7" customFormat="1" x14ac:dyDescent="0.25">
      <c r="A66" s="7" t="s">
        <v>93</v>
      </c>
      <c r="B66" s="7" t="s">
        <v>41</v>
      </c>
      <c r="C66" s="7" t="s">
        <v>42</v>
      </c>
      <c r="D66" s="7" t="s">
        <v>43</v>
      </c>
      <c r="E66" s="7" t="s">
        <v>44</v>
      </c>
      <c r="F66" s="7" t="s">
        <v>86</v>
      </c>
      <c r="G66" s="8">
        <v>90</v>
      </c>
      <c r="H66" s="14">
        <v>5</v>
      </c>
      <c r="I66" s="14">
        <f t="shared" ref="I66" si="8">G66*H66</f>
        <v>450</v>
      </c>
      <c r="J66" s="14"/>
      <c r="K66" s="11"/>
      <c r="L66" s="24"/>
      <c r="N66" s="14"/>
    </row>
    <row r="67" spans="1:14" x14ac:dyDescent="0.25">
      <c r="A67" s="7" t="s">
        <v>93</v>
      </c>
      <c r="B67" s="7" t="s">
        <v>95</v>
      </c>
      <c r="C67" s="7" t="s">
        <v>42</v>
      </c>
      <c r="D67" s="7" t="s">
        <v>43</v>
      </c>
      <c r="E67" s="7" t="s">
        <v>96</v>
      </c>
      <c r="F67" s="7" t="s">
        <v>86</v>
      </c>
      <c r="G67" s="8">
        <v>1</v>
      </c>
      <c r="H67" s="14">
        <v>580</v>
      </c>
      <c r="I67" s="14">
        <f t="shared" si="0"/>
        <v>580</v>
      </c>
      <c r="J67" s="14"/>
      <c r="K67" s="11" t="s">
        <v>32</v>
      </c>
      <c r="L67" s="24" t="s">
        <v>97</v>
      </c>
      <c r="M67" s="7"/>
      <c r="N67" s="14"/>
    </row>
    <row r="68" spans="1:14" s="7" customFormat="1" ht="30" x14ac:dyDescent="0.25">
      <c r="A68" s="7" t="s">
        <v>98</v>
      </c>
      <c r="B68" s="9" t="s">
        <v>34</v>
      </c>
      <c r="C68" s="7" t="s">
        <v>3</v>
      </c>
      <c r="D68" s="7" t="s">
        <v>35</v>
      </c>
      <c r="E68" s="7" t="s">
        <v>30</v>
      </c>
      <c r="G68" s="8">
        <v>1</v>
      </c>
      <c r="H68" s="20">
        <v>120</v>
      </c>
      <c r="I68" s="14">
        <f>G68*H68</f>
        <v>120</v>
      </c>
      <c r="J68" s="14"/>
      <c r="K68" s="11" t="s">
        <v>32</v>
      </c>
      <c r="L68" s="29" t="s">
        <v>99</v>
      </c>
      <c r="N68" s="14"/>
    </row>
    <row r="69" spans="1:14" s="7" customFormat="1" x14ac:dyDescent="0.25">
      <c r="A69" s="7" t="s">
        <v>98</v>
      </c>
      <c r="B69" s="7" t="s">
        <v>52</v>
      </c>
      <c r="C69" s="7" t="s">
        <v>3</v>
      </c>
      <c r="D69" s="7" t="s">
        <v>35</v>
      </c>
      <c r="E69" s="7" t="s">
        <v>53</v>
      </c>
      <c r="F69" s="7" t="s">
        <v>100</v>
      </c>
      <c r="G69" s="8">
        <v>2</v>
      </c>
      <c r="H69" s="14">
        <v>120</v>
      </c>
      <c r="I69" s="14">
        <f>G69*H69</f>
        <v>240</v>
      </c>
      <c r="J69" s="14"/>
      <c r="K69" s="11" t="s">
        <v>32</v>
      </c>
      <c r="L69" s="26" t="s">
        <v>101</v>
      </c>
      <c r="N69" s="14"/>
    </row>
    <row r="70" spans="1:14" x14ac:dyDescent="0.25">
      <c r="A70" s="7" t="s">
        <v>98</v>
      </c>
      <c r="B70" s="7" t="s">
        <v>36</v>
      </c>
      <c r="C70" s="7" t="s">
        <v>37</v>
      </c>
      <c r="D70" s="7" t="s">
        <v>35</v>
      </c>
      <c r="E70" s="7" t="s">
        <v>30</v>
      </c>
      <c r="G70" s="8">
        <v>5</v>
      </c>
      <c r="H70" s="14">
        <v>48</v>
      </c>
      <c r="I70" s="14">
        <f t="shared" si="0"/>
        <v>240</v>
      </c>
      <c r="J70" s="14"/>
      <c r="K70" s="11" t="s">
        <v>32</v>
      </c>
      <c r="M70" s="7"/>
      <c r="N70" s="14"/>
    </row>
    <row r="71" spans="1:14" s="7" customFormat="1" x14ac:dyDescent="0.25">
      <c r="A71" s="7" t="s">
        <v>98</v>
      </c>
      <c r="B71" s="7" t="s">
        <v>56</v>
      </c>
      <c r="C71" s="7" t="s">
        <v>37</v>
      </c>
      <c r="D71" s="7" t="s">
        <v>35</v>
      </c>
      <c r="E71" s="7" t="s">
        <v>53</v>
      </c>
      <c r="F71" s="7" t="s">
        <v>94</v>
      </c>
      <c r="G71" s="8">
        <v>17</v>
      </c>
      <c r="H71" s="14">
        <v>48</v>
      </c>
      <c r="I71" s="14">
        <f t="shared" si="0"/>
        <v>816</v>
      </c>
      <c r="J71" s="14"/>
      <c r="K71" s="11" t="s">
        <v>32</v>
      </c>
      <c r="L71" s="24"/>
      <c r="N71" s="14"/>
    </row>
    <row r="72" spans="1:14" x14ac:dyDescent="0.25">
      <c r="A72" s="7" t="s">
        <v>98</v>
      </c>
      <c r="B72" s="7" t="s">
        <v>38</v>
      </c>
      <c r="C72" s="7" t="s">
        <v>39</v>
      </c>
      <c r="D72" s="7" t="s">
        <v>18</v>
      </c>
      <c r="E72" s="7" t="s">
        <v>94</v>
      </c>
      <c r="G72" s="8">
        <v>1</v>
      </c>
      <c r="H72" s="14">
        <v>120</v>
      </c>
      <c r="I72" s="14">
        <f t="shared" si="0"/>
        <v>120</v>
      </c>
      <c r="J72" s="14"/>
      <c r="K72" s="11" t="s">
        <v>32</v>
      </c>
      <c r="M72" s="7"/>
      <c r="N72" s="14"/>
    </row>
    <row r="73" spans="1:14" x14ac:dyDescent="0.25">
      <c r="A73" s="7" t="s">
        <v>98</v>
      </c>
      <c r="B73" s="7" t="s">
        <v>41</v>
      </c>
      <c r="C73" s="7" t="s">
        <v>42</v>
      </c>
      <c r="D73" s="7" t="s">
        <v>43</v>
      </c>
      <c r="E73" s="7" t="s">
        <v>44</v>
      </c>
      <c r="F73" s="7" t="s">
        <v>94</v>
      </c>
      <c r="G73" s="8">
        <v>1</v>
      </c>
      <c r="H73" s="14">
        <v>5</v>
      </c>
      <c r="I73" s="14">
        <f t="shared" si="0"/>
        <v>5</v>
      </c>
      <c r="J73" s="14"/>
      <c r="K73" s="11" t="s">
        <v>32</v>
      </c>
      <c r="M73" s="7"/>
      <c r="N73" s="14"/>
    </row>
    <row r="74" spans="1:14" s="7" customFormat="1" x14ac:dyDescent="0.25">
      <c r="A74" s="7" t="s">
        <v>98</v>
      </c>
      <c r="B74" s="7" t="s">
        <v>71</v>
      </c>
      <c r="C74" s="7" t="s">
        <v>68</v>
      </c>
      <c r="D74" s="7" t="s">
        <v>72</v>
      </c>
      <c r="E74" s="7" t="s">
        <v>73</v>
      </c>
      <c r="F74" s="7" t="s">
        <v>94</v>
      </c>
      <c r="G74" s="7">
        <v>1</v>
      </c>
      <c r="H74" s="14">
        <v>100</v>
      </c>
      <c r="I74" s="14">
        <f t="shared" ref="I74" si="9">G74*H74</f>
        <v>100</v>
      </c>
      <c r="J74" s="14"/>
      <c r="K74" s="11" t="s">
        <v>32</v>
      </c>
      <c r="L74" s="24"/>
      <c r="N74" s="14"/>
    </row>
    <row r="75" spans="1:14" s="7" customFormat="1" x14ac:dyDescent="0.25">
      <c r="A75" s="7" t="s">
        <v>102</v>
      </c>
      <c r="B75" s="7" t="s">
        <v>34</v>
      </c>
      <c r="C75" s="7" t="s">
        <v>3</v>
      </c>
      <c r="D75" s="7" t="s">
        <v>35</v>
      </c>
      <c r="E75" s="7" t="s">
        <v>30</v>
      </c>
      <c r="G75" s="8">
        <v>1</v>
      </c>
      <c r="H75" s="14">
        <v>120</v>
      </c>
      <c r="I75" s="14">
        <f t="shared" si="0"/>
        <v>120</v>
      </c>
      <c r="J75" s="14"/>
      <c r="K75" s="11"/>
      <c r="L75" s="24" t="s">
        <v>92</v>
      </c>
      <c r="N75" s="14"/>
    </row>
    <row r="76" spans="1:14" s="7" customFormat="1" x14ac:dyDescent="0.25">
      <c r="A76" s="7" t="s">
        <v>103</v>
      </c>
      <c r="B76" s="7" t="s">
        <v>49</v>
      </c>
      <c r="C76" s="7" t="s">
        <v>3</v>
      </c>
      <c r="D76" s="7" t="s">
        <v>50</v>
      </c>
      <c r="E76" s="7" t="s">
        <v>30</v>
      </c>
      <c r="G76" s="8">
        <v>1</v>
      </c>
      <c r="H76" s="14">
        <v>180</v>
      </c>
      <c r="I76" s="14">
        <f t="shared" ref="I76:I81" si="10">G76*H76</f>
        <v>180</v>
      </c>
      <c r="J76" s="14"/>
      <c r="K76" s="11"/>
      <c r="L76" s="24"/>
      <c r="N76" s="14"/>
    </row>
    <row r="77" spans="1:14" s="7" customFormat="1" x14ac:dyDescent="0.25">
      <c r="A77" s="7" t="s">
        <v>103</v>
      </c>
      <c r="B77" s="7" t="s">
        <v>34</v>
      </c>
      <c r="C77" s="7" t="s">
        <v>3</v>
      </c>
      <c r="D77" s="7" t="s">
        <v>35</v>
      </c>
      <c r="E77" s="7" t="s">
        <v>30</v>
      </c>
      <c r="G77" s="8">
        <v>15</v>
      </c>
      <c r="H77" s="14">
        <v>120</v>
      </c>
      <c r="I77" s="14">
        <f t="shared" si="10"/>
        <v>1800</v>
      </c>
      <c r="J77" s="14"/>
      <c r="K77" s="11"/>
      <c r="L77" s="25"/>
      <c r="N77" s="14"/>
    </row>
    <row r="78" spans="1:14" s="7" customFormat="1" x14ac:dyDescent="0.25">
      <c r="A78" s="7" t="s">
        <v>103</v>
      </c>
      <c r="B78" s="7" t="s">
        <v>52</v>
      </c>
      <c r="C78" s="7" t="s">
        <v>3</v>
      </c>
      <c r="D78" s="7" t="s">
        <v>35</v>
      </c>
      <c r="E78" s="7" t="s">
        <v>53</v>
      </c>
      <c r="F78" s="7" t="s">
        <v>100</v>
      </c>
      <c r="G78" s="8">
        <v>4</v>
      </c>
      <c r="H78" s="14">
        <v>120</v>
      </c>
      <c r="I78" s="14">
        <f t="shared" si="10"/>
        <v>480</v>
      </c>
      <c r="J78" s="14"/>
      <c r="K78" s="11"/>
      <c r="L78" s="25"/>
      <c r="N78" s="14"/>
    </row>
    <row r="79" spans="1:14" s="7" customFormat="1" x14ac:dyDescent="0.25">
      <c r="A79" s="7" t="s">
        <v>103</v>
      </c>
      <c r="B79" s="7" t="s">
        <v>54</v>
      </c>
      <c r="C79" s="7" t="s">
        <v>37</v>
      </c>
      <c r="D79" s="7" t="s">
        <v>55</v>
      </c>
      <c r="E79" s="7" t="s">
        <v>30</v>
      </c>
      <c r="G79" s="8">
        <v>2</v>
      </c>
      <c r="H79" s="14">
        <v>96</v>
      </c>
      <c r="I79" s="14">
        <f t="shared" si="10"/>
        <v>192</v>
      </c>
      <c r="J79" s="14"/>
      <c r="K79" s="11"/>
      <c r="L79" s="25"/>
      <c r="N79" s="14"/>
    </row>
    <row r="80" spans="1:14" x14ac:dyDescent="0.25">
      <c r="A80" s="7" t="s">
        <v>103</v>
      </c>
      <c r="B80" s="7" t="s">
        <v>36</v>
      </c>
      <c r="C80" s="7" t="s">
        <v>37</v>
      </c>
      <c r="D80" s="7" t="s">
        <v>35</v>
      </c>
      <c r="E80" s="7" t="s">
        <v>30</v>
      </c>
      <c r="G80" s="8">
        <v>13</v>
      </c>
      <c r="H80" s="14">
        <v>48</v>
      </c>
      <c r="I80" s="14">
        <f t="shared" si="10"/>
        <v>624</v>
      </c>
      <c r="J80" s="14"/>
      <c r="K80" s="11"/>
      <c r="M80" s="7"/>
      <c r="N80" s="14"/>
    </row>
    <row r="81" spans="1:14" s="7" customFormat="1" x14ac:dyDescent="0.25">
      <c r="A81" s="7" t="s">
        <v>103</v>
      </c>
      <c r="B81" s="7" t="s">
        <v>56</v>
      </c>
      <c r="C81" s="7" t="s">
        <v>37</v>
      </c>
      <c r="D81" s="7" t="s">
        <v>35</v>
      </c>
      <c r="E81" s="7" t="s">
        <v>53</v>
      </c>
      <c r="F81" s="7" t="s">
        <v>100</v>
      </c>
      <c r="G81" s="8">
        <v>41</v>
      </c>
      <c r="H81" s="14">
        <v>48</v>
      </c>
      <c r="I81" s="14">
        <f t="shared" si="10"/>
        <v>1968</v>
      </c>
      <c r="J81" s="14"/>
      <c r="K81" s="11"/>
      <c r="L81" s="24"/>
      <c r="N81" s="14"/>
    </row>
    <row r="82" spans="1:14" x14ac:dyDescent="0.25">
      <c r="A82" s="7" t="s">
        <v>103</v>
      </c>
      <c r="B82" s="7" t="s">
        <v>38</v>
      </c>
      <c r="C82" s="7" t="s">
        <v>39</v>
      </c>
      <c r="D82" s="7" t="s">
        <v>18</v>
      </c>
      <c r="E82" s="7" t="s">
        <v>100</v>
      </c>
      <c r="G82" s="8">
        <v>1</v>
      </c>
      <c r="H82" s="14">
        <v>250</v>
      </c>
      <c r="I82" s="14">
        <f t="shared" si="0"/>
        <v>250</v>
      </c>
      <c r="J82" s="14"/>
      <c r="K82" s="11"/>
      <c r="L82" s="24" t="s">
        <v>40</v>
      </c>
      <c r="M82" s="7"/>
      <c r="N82" s="14"/>
    </row>
    <row r="83" spans="1:14" x14ac:dyDescent="0.25">
      <c r="A83" s="7" t="s">
        <v>103</v>
      </c>
      <c r="B83" s="7" t="s">
        <v>41</v>
      </c>
      <c r="C83" s="7" t="s">
        <v>42</v>
      </c>
      <c r="D83" s="7" t="s">
        <v>43</v>
      </c>
      <c r="E83" s="7" t="s">
        <v>44</v>
      </c>
      <c r="F83" s="7" t="s">
        <v>100</v>
      </c>
      <c r="G83" s="8">
        <v>98</v>
      </c>
      <c r="H83" s="14">
        <v>5</v>
      </c>
      <c r="I83" s="14">
        <f t="shared" si="0"/>
        <v>490</v>
      </c>
      <c r="J83" s="14"/>
      <c r="K83" s="11"/>
      <c r="M83" s="7"/>
      <c r="N83" s="14"/>
    </row>
    <row r="84" spans="1:14" s="7" customFormat="1" x14ac:dyDescent="0.25">
      <c r="A84" s="7" t="s">
        <v>103</v>
      </c>
      <c r="B84" s="7" t="s">
        <v>95</v>
      </c>
      <c r="C84" s="7" t="s">
        <v>42</v>
      </c>
      <c r="D84" s="7" t="s">
        <v>43</v>
      </c>
      <c r="E84" s="7" t="s">
        <v>96</v>
      </c>
      <c r="F84" s="7" t="s">
        <v>100</v>
      </c>
      <c r="G84" s="8">
        <v>1</v>
      </c>
      <c r="H84" s="14">
        <v>250</v>
      </c>
      <c r="I84" s="14">
        <f t="shared" ref="I84:I86" si="11">G84*H84</f>
        <v>250</v>
      </c>
      <c r="J84" s="14"/>
      <c r="K84" s="11"/>
      <c r="L84" s="25" t="s">
        <v>104</v>
      </c>
      <c r="N84" s="14"/>
    </row>
    <row r="85" spans="1:14" s="7" customFormat="1" x14ac:dyDescent="0.25">
      <c r="A85" s="7" t="s">
        <v>103</v>
      </c>
      <c r="B85" s="7" t="s">
        <v>81</v>
      </c>
      <c r="C85" s="7" t="s">
        <v>80</v>
      </c>
      <c r="D85" s="7" t="s">
        <v>81</v>
      </c>
      <c r="E85" s="7" t="s">
        <v>82</v>
      </c>
      <c r="F85" s="7" t="s">
        <v>100</v>
      </c>
      <c r="G85" s="8">
        <v>1</v>
      </c>
      <c r="H85" s="14">
        <v>15</v>
      </c>
      <c r="I85" s="14">
        <f t="shared" si="11"/>
        <v>15</v>
      </c>
      <c r="J85" s="14"/>
      <c r="K85" s="11"/>
      <c r="L85" s="25"/>
      <c r="N85" s="14"/>
    </row>
    <row r="86" spans="1:14" s="7" customFormat="1" x14ac:dyDescent="0.25">
      <c r="A86" s="7" t="s">
        <v>103</v>
      </c>
      <c r="B86" s="7" t="s">
        <v>105</v>
      </c>
      <c r="C86" s="7" t="s">
        <v>68</v>
      </c>
      <c r="D86" s="7" t="s">
        <v>105</v>
      </c>
      <c r="E86" s="37" t="s">
        <v>82</v>
      </c>
      <c r="F86" s="7" t="s">
        <v>100</v>
      </c>
      <c r="G86" s="8">
        <v>1</v>
      </c>
      <c r="H86" s="14">
        <v>120</v>
      </c>
      <c r="I86" s="14">
        <f t="shared" si="11"/>
        <v>120</v>
      </c>
      <c r="J86" s="14"/>
      <c r="K86" s="11"/>
      <c r="L86" s="25"/>
      <c r="N86" s="14"/>
    </row>
    <row r="87" spans="1:14" s="7" customFormat="1" x14ac:dyDescent="0.25">
      <c r="A87" s="9" t="s">
        <v>106</v>
      </c>
      <c r="B87" s="7" t="s">
        <v>34</v>
      </c>
      <c r="C87" s="7" t="s">
        <v>3</v>
      </c>
      <c r="D87" s="7" t="s">
        <v>35</v>
      </c>
      <c r="E87" s="7" t="s">
        <v>30</v>
      </c>
      <c r="G87" s="9"/>
      <c r="H87" s="14">
        <v>120</v>
      </c>
      <c r="I87" s="14">
        <f>G87*H87</f>
        <v>0</v>
      </c>
      <c r="J87" s="14"/>
      <c r="K87" s="11"/>
      <c r="L87" s="26" t="s">
        <v>107</v>
      </c>
      <c r="N87" s="14"/>
    </row>
    <row r="88" spans="1:14" s="7" customFormat="1" x14ac:dyDescent="0.25">
      <c r="A88" s="9" t="s">
        <v>108</v>
      </c>
      <c r="B88" s="7" t="s">
        <v>52</v>
      </c>
      <c r="C88" s="7" t="s">
        <v>3</v>
      </c>
      <c r="D88" s="7" t="s">
        <v>35</v>
      </c>
      <c r="E88" s="7" t="s">
        <v>53</v>
      </c>
      <c r="G88" s="9"/>
      <c r="H88" s="14">
        <v>120</v>
      </c>
      <c r="I88" s="14"/>
      <c r="J88" s="14"/>
      <c r="K88" s="11"/>
      <c r="L88" s="26"/>
      <c r="N88" s="14"/>
    </row>
    <row r="89" spans="1:14" s="7" customFormat="1" x14ac:dyDescent="0.25">
      <c r="A89" s="9" t="s">
        <v>108</v>
      </c>
      <c r="B89" s="7" t="s">
        <v>36</v>
      </c>
      <c r="C89" s="7" t="s">
        <v>37</v>
      </c>
      <c r="D89" s="7" t="s">
        <v>35</v>
      </c>
      <c r="E89" s="7" t="s">
        <v>30</v>
      </c>
      <c r="G89" s="9"/>
      <c r="H89" s="14">
        <v>48</v>
      </c>
      <c r="I89" s="14"/>
      <c r="J89" s="14"/>
      <c r="K89" s="11"/>
      <c r="L89" s="26"/>
      <c r="N89" s="14"/>
    </row>
    <row r="90" spans="1:14" s="7" customFormat="1" x14ac:dyDescent="0.25">
      <c r="A90" s="9" t="s">
        <v>108</v>
      </c>
      <c r="B90" s="7" t="s">
        <v>56</v>
      </c>
      <c r="C90" s="7" t="s">
        <v>37</v>
      </c>
      <c r="D90" s="7" t="s">
        <v>35</v>
      </c>
      <c r="E90" s="7" t="s">
        <v>53</v>
      </c>
      <c r="F90" s="7" t="s">
        <v>100</v>
      </c>
      <c r="G90" s="9"/>
      <c r="H90" s="14">
        <v>48</v>
      </c>
      <c r="I90" s="14"/>
      <c r="J90" s="14"/>
      <c r="K90" s="11"/>
      <c r="L90" s="26"/>
      <c r="N90" s="14"/>
    </row>
    <row r="91" spans="1:14" s="7" customFormat="1" x14ac:dyDescent="0.25">
      <c r="A91" s="9" t="s">
        <v>108</v>
      </c>
      <c r="B91" s="7" t="s">
        <v>41</v>
      </c>
      <c r="C91" s="7" t="s">
        <v>42</v>
      </c>
      <c r="D91" s="7" t="s">
        <v>43</v>
      </c>
      <c r="E91" s="7" t="s">
        <v>44</v>
      </c>
      <c r="F91" s="7" t="s">
        <v>100</v>
      </c>
      <c r="G91" s="9"/>
      <c r="H91" s="14">
        <v>5</v>
      </c>
      <c r="I91" s="14">
        <f t="shared" ref="I91" si="12">G91*H91</f>
        <v>0</v>
      </c>
      <c r="J91" s="14"/>
      <c r="K91" s="11"/>
      <c r="L91" s="26"/>
      <c r="N91" s="14"/>
    </row>
    <row r="92" spans="1:14" s="7" customFormat="1" x14ac:dyDescent="0.25">
      <c r="A92" s="9" t="s">
        <v>108</v>
      </c>
      <c r="B92" s="9" t="s">
        <v>109</v>
      </c>
      <c r="C92" s="9" t="s">
        <v>39</v>
      </c>
      <c r="D92" s="9" t="s">
        <v>110</v>
      </c>
      <c r="E92" s="9" t="s">
        <v>44</v>
      </c>
      <c r="F92" s="9" t="s">
        <v>100</v>
      </c>
      <c r="G92" s="8">
        <v>1</v>
      </c>
      <c r="H92" s="14">
        <v>180</v>
      </c>
      <c r="I92" s="14">
        <f>G92*H92</f>
        <v>180</v>
      </c>
      <c r="J92" s="14"/>
      <c r="K92" s="11"/>
      <c r="L92" s="26" t="s">
        <v>111</v>
      </c>
      <c r="N92" s="14"/>
    </row>
    <row r="93" spans="1:14" s="7" customFormat="1" x14ac:dyDescent="0.25">
      <c r="A93" s="7" t="s">
        <v>112</v>
      </c>
      <c r="B93" s="7" t="s">
        <v>49</v>
      </c>
      <c r="C93" s="7" t="s">
        <v>3</v>
      </c>
      <c r="D93" s="7" t="s">
        <v>50</v>
      </c>
      <c r="E93" s="7" t="s">
        <v>30</v>
      </c>
      <c r="G93" s="8">
        <v>1</v>
      </c>
      <c r="H93" s="14">
        <v>180</v>
      </c>
      <c r="I93" s="14">
        <f t="shared" ref="I93:I94" si="13">G93*H93</f>
        <v>180</v>
      </c>
      <c r="J93" s="14"/>
      <c r="K93" s="11"/>
      <c r="L93" s="25"/>
      <c r="N93" s="14"/>
    </row>
    <row r="94" spans="1:14" s="7" customFormat="1" x14ac:dyDescent="0.25">
      <c r="A94" s="7" t="s">
        <v>112</v>
      </c>
      <c r="B94" s="7" t="s">
        <v>34</v>
      </c>
      <c r="C94" s="7" t="s">
        <v>3</v>
      </c>
      <c r="D94" s="7" t="s">
        <v>35</v>
      </c>
      <c r="E94" s="7" t="s">
        <v>30</v>
      </c>
      <c r="G94" s="8">
        <v>5</v>
      </c>
      <c r="H94" s="14">
        <v>120</v>
      </c>
      <c r="I94" s="14">
        <f t="shared" si="13"/>
        <v>600</v>
      </c>
      <c r="J94" s="14"/>
      <c r="K94" s="11"/>
      <c r="L94" s="24"/>
      <c r="N94" s="14"/>
    </row>
    <row r="95" spans="1:14" s="7" customFormat="1" x14ac:dyDescent="0.25">
      <c r="A95" s="7" t="s">
        <v>112</v>
      </c>
      <c r="B95" s="7" t="s">
        <v>54</v>
      </c>
      <c r="C95" s="7" t="s">
        <v>37</v>
      </c>
      <c r="D95" s="7" t="s">
        <v>55</v>
      </c>
      <c r="E95" s="7" t="s">
        <v>30</v>
      </c>
      <c r="G95" s="8">
        <v>3</v>
      </c>
      <c r="H95" s="14">
        <v>96</v>
      </c>
      <c r="I95" s="14">
        <f t="shared" ref="I95" si="14">G95*H95</f>
        <v>288</v>
      </c>
      <c r="J95" s="14"/>
      <c r="K95" s="11"/>
      <c r="L95" s="24"/>
      <c r="N95" s="14"/>
    </row>
    <row r="96" spans="1:14" x14ac:dyDescent="0.25">
      <c r="A96" s="7" t="s">
        <v>112</v>
      </c>
      <c r="B96" s="7" t="s">
        <v>36</v>
      </c>
      <c r="C96" s="7" t="s">
        <v>37</v>
      </c>
      <c r="D96" s="7" t="s">
        <v>35</v>
      </c>
      <c r="E96" s="7" t="s">
        <v>30</v>
      </c>
      <c r="G96" s="8">
        <v>17</v>
      </c>
      <c r="H96" s="14">
        <v>48</v>
      </c>
      <c r="I96" s="14">
        <f t="shared" si="0"/>
        <v>816</v>
      </c>
      <c r="J96" s="14"/>
      <c r="K96" s="11"/>
      <c r="M96" s="7"/>
      <c r="N96" s="14"/>
    </row>
    <row r="97" spans="1:14" x14ac:dyDescent="0.25">
      <c r="A97" s="7" t="s">
        <v>112</v>
      </c>
      <c r="B97" s="7" t="s">
        <v>56</v>
      </c>
      <c r="C97" s="7" t="s">
        <v>37</v>
      </c>
      <c r="D97" s="7" t="s">
        <v>35</v>
      </c>
      <c r="E97" s="7" t="s">
        <v>53</v>
      </c>
      <c r="F97" s="7" t="s">
        <v>113</v>
      </c>
      <c r="G97" s="8">
        <v>19</v>
      </c>
      <c r="H97" s="14">
        <v>48</v>
      </c>
      <c r="I97" s="14">
        <f t="shared" si="0"/>
        <v>912</v>
      </c>
      <c r="J97" s="14"/>
      <c r="K97" s="11"/>
      <c r="L97" s="27"/>
      <c r="M97" s="7"/>
      <c r="N97" s="14"/>
    </row>
    <row r="98" spans="1:14" x14ac:dyDescent="0.25">
      <c r="A98" s="7" t="s">
        <v>112</v>
      </c>
      <c r="B98" s="7" t="s">
        <v>38</v>
      </c>
      <c r="C98" s="7" t="s">
        <v>39</v>
      </c>
      <c r="D98" s="7" t="s">
        <v>18</v>
      </c>
      <c r="E98" s="7" t="s">
        <v>113</v>
      </c>
      <c r="G98" s="8">
        <v>1</v>
      </c>
      <c r="H98" s="14">
        <v>250</v>
      </c>
      <c r="I98" s="14">
        <f t="shared" si="0"/>
        <v>250</v>
      </c>
      <c r="J98" s="14"/>
      <c r="K98" s="11"/>
      <c r="L98" s="24" t="s">
        <v>40</v>
      </c>
      <c r="M98" s="7"/>
      <c r="N98" s="14"/>
    </row>
    <row r="99" spans="1:14" x14ac:dyDescent="0.25">
      <c r="A99" s="7" t="s">
        <v>112</v>
      </c>
      <c r="B99" s="7" t="s">
        <v>41</v>
      </c>
      <c r="C99" s="7" t="s">
        <v>42</v>
      </c>
      <c r="D99" s="7" t="s">
        <v>43</v>
      </c>
      <c r="E99" s="7" t="s">
        <v>44</v>
      </c>
      <c r="F99" s="7" t="s">
        <v>113</v>
      </c>
      <c r="G99" s="8">
        <v>68</v>
      </c>
      <c r="H99" s="14">
        <v>5</v>
      </c>
      <c r="I99" s="14">
        <f t="shared" si="0"/>
        <v>340</v>
      </c>
      <c r="J99" s="14"/>
      <c r="K99" s="11"/>
      <c r="M99" s="7"/>
      <c r="N99" s="14"/>
    </row>
    <row r="100" spans="1:14" x14ac:dyDescent="0.25">
      <c r="A100" s="7" t="s">
        <v>114</v>
      </c>
      <c r="B100" s="7" t="s">
        <v>52</v>
      </c>
      <c r="C100" s="7" t="s">
        <v>3</v>
      </c>
      <c r="D100" s="7" t="s">
        <v>35</v>
      </c>
      <c r="E100" s="7" t="s">
        <v>53</v>
      </c>
      <c r="G100" s="8">
        <v>1</v>
      </c>
      <c r="H100" s="14">
        <v>120</v>
      </c>
      <c r="I100" s="14">
        <f t="shared" si="0"/>
        <v>120</v>
      </c>
      <c r="J100" s="14"/>
      <c r="K100" s="11"/>
      <c r="L100" s="24" t="s">
        <v>115</v>
      </c>
      <c r="M100" s="7"/>
      <c r="N100" s="14"/>
    </row>
    <row r="101" spans="1:14" s="7" customFormat="1" x14ac:dyDescent="0.25">
      <c r="A101" s="15" t="s">
        <v>116</v>
      </c>
      <c r="B101" s="7" t="s">
        <v>34</v>
      </c>
      <c r="C101" s="7" t="s">
        <v>3</v>
      </c>
      <c r="D101" s="7" t="s">
        <v>35</v>
      </c>
      <c r="E101" s="7" t="s">
        <v>30</v>
      </c>
      <c r="G101" s="8">
        <v>1</v>
      </c>
      <c r="H101" s="14">
        <v>120</v>
      </c>
      <c r="I101" s="14">
        <f t="shared" ref="I101" si="15">G101*H101</f>
        <v>120</v>
      </c>
      <c r="J101" s="14"/>
      <c r="K101" s="11"/>
      <c r="L101" s="24" t="s">
        <v>117</v>
      </c>
      <c r="N101" s="14"/>
    </row>
    <row r="102" spans="1:14" s="7" customFormat="1" x14ac:dyDescent="0.25">
      <c r="A102" s="7" t="s">
        <v>118</v>
      </c>
      <c r="B102" s="7" t="s">
        <v>34</v>
      </c>
      <c r="C102" s="7" t="s">
        <v>3</v>
      </c>
      <c r="D102" s="7" t="s">
        <v>35</v>
      </c>
      <c r="E102" s="7" t="s">
        <v>30</v>
      </c>
      <c r="G102" s="8">
        <v>1</v>
      </c>
      <c r="H102" s="14">
        <v>120</v>
      </c>
      <c r="I102" s="14">
        <f t="shared" ref="I102:I110" si="16">G102*H102</f>
        <v>120</v>
      </c>
      <c r="J102" s="14"/>
      <c r="K102" s="11" t="s">
        <v>32</v>
      </c>
      <c r="L102" s="24" t="s">
        <v>119</v>
      </c>
      <c r="N102" s="14"/>
    </row>
    <row r="103" spans="1:14" s="7" customFormat="1" x14ac:dyDescent="0.25">
      <c r="A103" s="7" t="s">
        <v>118</v>
      </c>
      <c r="B103" s="7" t="s">
        <v>36</v>
      </c>
      <c r="C103" s="7" t="s">
        <v>37</v>
      </c>
      <c r="D103" s="7" t="s">
        <v>35</v>
      </c>
      <c r="E103" s="7" t="s">
        <v>30</v>
      </c>
      <c r="G103" s="8">
        <v>3</v>
      </c>
      <c r="H103" s="14">
        <v>48</v>
      </c>
      <c r="I103" s="14">
        <f t="shared" si="16"/>
        <v>144</v>
      </c>
      <c r="J103" s="14"/>
      <c r="K103" s="11" t="s">
        <v>32</v>
      </c>
      <c r="L103" s="24"/>
      <c r="N103" s="14"/>
    </row>
    <row r="104" spans="1:14" s="7" customFormat="1" x14ac:dyDescent="0.25">
      <c r="A104" s="7" t="s">
        <v>118</v>
      </c>
      <c r="B104" s="7" t="s">
        <v>67</v>
      </c>
      <c r="C104" s="7" t="s">
        <v>68</v>
      </c>
      <c r="D104" s="7" t="s">
        <v>120</v>
      </c>
      <c r="E104" s="7" t="s">
        <v>121</v>
      </c>
      <c r="F104" s="35" t="s">
        <v>65</v>
      </c>
      <c r="G104" s="8">
        <v>1</v>
      </c>
      <c r="H104" s="14">
        <v>20</v>
      </c>
      <c r="I104" s="14">
        <f t="shared" si="16"/>
        <v>20</v>
      </c>
      <c r="J104" s="14"/>
      <c r="K104" s="11" t="s">
        <v>32</v>
      </c>
      <c r="L104" s="24"/>
      <c r="N104" s="14"/>
    </row>
    <row r="105" spans="1:14" s="7" customFormat="1" x14ac:dyDescent="0.25">
      <c r="A105" s="7" t="s">
        <v>118</v>
      </c>
      <c r="B105" s="7" t="s">
        <v>122</v>
      </c>
      <c r="C105" s="7" t="s">
        <v>42</v>
      </c>
      <c r="D105" s="7" t="s">
        <v>123</v>
      </c>
      <c r="E105" s="7" t="s">
        <v>44</v>
      </c>
      <c r="G105" s="8">
        <v>1</v>
      </c>
      <c r="H105" s="14">
        <v>450</v>
      </c>
      <c r="I105" s="14">
        <f t="shared" si="16"/>
        <v>450</v>
      </c>
      <c r="J105" s="14"/>
      <c r="K105" s="11" t="s">
        <v>32</v>
      </c>
      <c r="L105" s="28" t="s">
        <v>124</v>
      </c>
      <c r="N105" s="14"/>
    </row>
    <row r="106" spans="1:14" s="7" customFormat="1" x14ac:dyDescent="0.25">
      <c r="A106" s="7" t="s">
        <v>118</v>
      </c>
      <c r="B106" s="7" t="s">
        <v>125</v>
      </c>
      <c r="C106" s="7" t="s">
        <v>80</v>
      </c>
      <c r="D106" s="7" t="s">
        <v>126</v>
      </c>
      <c r="E106" s="37" t="s">
        <v>127</v>
      </c>
      <c r="F106" s="7" t="s">
        <v>65</v>
      </c>
      <c r="G106" s="8">
        <v>1</v>
      </c>
      <c r="H106" s="14">
        <v>200</v>
      </c>
      <c r="I106" s="14">
        <f t="shared" si="16"/>
        <v>200</v>
      </c>
      <c r="J106" s="14"/>
      <c r="K106" s="11" t="s">
        <v>32</v>
      </c>
      <c r="L106" s="31" t="s">
        <v>128</v>
      </c>
      <c r="N106" s="14"/>
    </row>
    <row r="107" spans="1:14" s="7" customFormat="1" x14ac:dyDescent="0.25">
      <c r="A107" s="7" t="s">
        <v>129</v>
      </c>
      <c r="B107" s="7" t="s">
        <v>130</v>
      </c>
      <c r="C107" s="7" t="s">
        <v>131</v>
      </c>
      <c r="D107" s="7" t="s">
        <v>132</v>
      </c>
      <c r="E107" s="37" t="s">
        <v>82</v>
      </c>
      <c r="F107" s="7" t="s">
        <v>51</v>
      </c>
      <c r="G107" s="7">
        <v>1</v>
      </c>
      <c r="H107" s="14">
        <v>600</v>
      </c>
      <c r="I107" s="14">
        <f t="shared" si="16"/>
        <v>600</v>
      </c>
      <c r="J107" s="19">
        <v>650</v>
      </c>
      <c r="K107" s="11" t="s">
        <v>32</v>
      </c>
      <c r="L107" s="28" t="s">
        <v>83</v>
      </c>
      <c r="N107" s="14">
        <f>J107-I107</f>
        <v>50</v>
      </c>
    </row>
    <row r="108" spans="1:14" s="7" customFormat="1" x14ac:dyDescent="0.25">
      <c r="A108" s="7" t="s">
        <v>133</v>
      </c>
      <c r="B108" s="7" t="s">
        <v>134</v>
      </c>
      <c r="C108" s="7" t="s">
        <v>131</v>
      </c>
      <c r="D108" s="7" t="s">
        <v>135</v>
      </c>
      <c r="E108" s="37" t="s">
        <v>82</v>
      </c>
      <c r="F108" s="7" t="s">
        <v>51</v>
      </c>
      <c r="G108" s="7">
        <v>1</v>
      </c>
      <c r="H108" s="14">
        <v>250</v>
      </c>
      <c r="I108" s="14">
        <f t="shared" si="16"/>
        <v>250</v>
      </c>
      <c r="J108" s="14"/>
      <c r="K108" s="11" t="s">
        <v>32</v>
      </c>
      <c r="L108" s="28" t="s">
        <v>83</v>
      </c>
    </row>
    <row r="109" spans="1:14" s="7" customFormat="1" x14ac:dyDescent="0.25">
      <c r="A109" s="7" t="s">
        <v>133</v>
      </c>
      <c r="B109" s="7" t="s">
        <v>136</v>
      </c>
      <c r="C109" s="7" t="s">
        <v>131</v>
      </c>
      <c r="D109" s="7" t="s">
        <v>132</v>
      </c>
      <c r="E109" s="37" t="s">
        <v>82</v>
      </c>
      <c r="F109" s="7" t="s">
        <v>75</v>
      </c>
      <c r="G109" s="7">
        <v>1</v>
      </c>
      <c r="H109" s="19">
        <v>1500</v>
      </c>
      <c r="I109" s="19">
        <f t="shared" si="16"/>
        <v>1500</v>
      </c>
      <c r="J109" s="19">
        <v>2150</v>
      </c>
      <c r="K109" s="11" t="s">
        <v>32</v>
      </c>
      <c r="L109" s="28" t="s">
        <v>83</v>
      </c>
      <c r="N109" s="14">
        <f t="shared" ref="N109:N110" si="17">J109-I109</f>
        <v>650</v>
      </c>
    </row>
    <row r="110" spans="1:14" s="7" customFormat="1" x14ac:dyDescent="0.25">
      <c r="A110" s="7" t="s">
        <v>133</v>
      </c>
      <c r="B110" s="7" t="s">
        <v>137</v>
      </c>
      <c r="C110" s="7" t="s">
        <v>131</v>
      </c>
      <c r="D110" s="7" t="s">
        <v>135</v>
      </c>
      <c r="E110" s="7" t="s">
        <v>138</v>
      </c>
      <c r="F110" s="7" t="s">
        <v>75</v>
      </c>
      <c r="G110" s="7">
        <v>1</v>
      </c>
      <c r="H110" s="19">
        <v>300</v>
      </c>
      <c r="I110" s="19">
        <f t="shared" si="16"/>
        <v>300</v>
      </c>
      <c r="J110" s="19">
        <v>350</v>
      </c>
      <c r="K110" s="11" t="s">
        <v>32</v>
      </c>
      <c r="L110" s="28" t="s">
        <v>83</v>
      </c>
      <c r="N110" s="14">
        <f t="shared" si="17"/>
        <v>50</v>
      </c>
    </row>
    <row r="111" spans="1:14" s="7" customFormat="1" x14ac:dyDescent="0.25">
      <c r="A111" s="7" t="s">
        <v>133</v>
      </c>
      <c r="B111" s="7" t="s">
        <v>139</v>
      </c>
      <c r="C111" s="7" t="s">
        <v>80</v>
      </c>
      <c r="D111" s="7" t="s">
        <v>140</v>
      </c>
      <c r="E111" s="7" t="s">
        <v>141</v>
      </c>
      <c r="F111" s="7" t="s">
        <v>100</v>
      </c>
      <c r="G111" s="7">
        <v>1</v>
      </c>
      <c r="H111" s="14">
        <v>580</v>
      </c>
      <c r="I111" s="14">
        <f t="shared" ref="I111:I113" si="18">G111*H111</f>
        <v>580</v>
      </c>
      <c r="J111" s="14"/>
      <c r="K111" s="11" t="s">
        <v>32</v>
      </c>
      <c r="L111" s="28" t="s">
        <v>142</v>
      </c>
    </row>
    <row r="112" spans="1:14" s="7" customFormat="1" x14ac:dyDescent="0.25">
      <c r="A112" s="7" t="s">
        <v>133</v>
      </c>
      <c r="B112" s="7" t="s">
        <v>143</v>
      </c>
      <c r="C112" s="7" t="s">
        <v>80</v>
      </c>
      <c r="D112" s="7" t="s">
        <v>140</v>
      </c>
      <c r="E112" s="7" t="s">
        <v>144</v>
      </c>
      <c r="F112" s="7" t="s">
        <v>100</v>
      </c>
      <c r="G112" s="7">
        <v>1</v>
      </c>
      <c r="H112" s="14">
        <v>250</v>
      </c>
      <c r="I112" s="14">
        <f t="shared" si="18"/>
        <v>250</v>
      </c>
      <c r="J112" s="14"/>
      <c r="K112" s="11" t="s">
        <v>32</v>
      </c>
      <c r="L112" s="28" t="s">
        <v>142</v>
      </c>
    </row>
    <row r="113" spans="1:14" s="7" customFormat="1" x14ac:dyDescent="0.25">
      <c r="A113" s="7" t="s">
        <v>133</v>
      </c>
      <c r="B113" s="7" t="s">
        <v>145</v>
      </c>
      <c r="C113" s="7" t="s">
        <v>80</v>
      </c>
      <c r="D113" s="7" t="s">
        <v>140</v>
      </c>
      <c r="E113" s="7" t="s">
        <v>146</v>
      </c>
      <c r="F113" s="7" t="s">
        <v>147</v>
      </c>
      <c r="G113" s="7">
        <v>1</v>
      </c>
      <c r="H113" s="14">
        <v>120</v>
      </c>
      <c r="I113" s="14">
        <f t="shared" si="18"/>
        <v>120</v>
      </c>
      <c r="J113" s="14"/>
      <c r="K113" s="11" t="s">
        <v>32</v>
      </c>
      <c r="L113" s="28" t="s">
        <v>142</v>
      </c>
    </row>
    <row r="114" spans="1:14" ht="45" x14ac:dyDescent="0.25">
      <c r="A114" s="7" t="s">
        <v>148</v>
      </c>
      <c r="B114" s="7" t="s">
        <v>149</v>
      </c>
      <c r="C114" s="7" t="s">
        <v>42</v>
      </c>
      <c r="D114" s="7" t="s">
        <v>150</v>
      </c>
      <c r="E114" s="7" t="s">
        <v>44</v>
      </c>
      <c r="G114" s="8">
        <v>20</v>
      </c>
      <c r="H114" s="14">
        <v>12</v>
      </c>
      <c r="I114" s="14">
        <f t="shared" ref="I114:I133" si="19">G114*H114</f>
        <v>240</v>
      </c>
      <c r="J114" s="14">
        <v>360</v>
      </c>
      <c r="K114" s="11"/>
      <c r="L114" s="28" t="s">
        <v>151</v>
      </c>
      <c r="M114" s="7"/>
      <c r="N114" s="14">
        <f>J114-I114</f>
        <v>120</v>
      </c>
    </row>
    <row r="115" spans="1:14" s="7" customFormat="1" x14ac:dyDescent="0.25">
      <c r="A115" s="7" t="s">
        <v>148</v>
      </c>
      <c r="B115" s="7" t="s">
        <v>152</v>
      </c>
      <c r="C115" s="7" t="s">
        <v>39</v>
      </c>
      <c r="D115" s="7" t="s">
        <v>153</v>
      </c>
      <c r="E115" s="37" t="s">
        <v>82</v>
      </c>
      <c r="F115" s="7" t="s">
        <v>148</v>
      </c>
      <c r="G115" s="8">
        <v>1</v>
      </c>
      <c r="H115" s="14">
        <v>1300</v>
      </c>
      <c r="I115" s="14">
        <f t="shared" si="19"/>
        <v>1300</v>
      </c>
      <c r="J115" s="14"/>
      <c r="K115" s="11"/>
      <c r="L115" s="25" t="s">
        <v>154</v>
      </c>
    </row>
    <row r="116" spans="1:14" x14ac:dyDescent="0.25">
      <c r="A116" s="7" t="s">
        <v>148</v>
      </c>
      <c r="B116" s="7" t="s">
        <v>155</v>
      </c>
      <c r="C116" s="7" t="s">
        <v>39</v>
      </c>
      <c r="D116" s="7" t="s">
        <v>156</v>
      </c>
      <c r="E116" s="37" t="s">
        <v>82</v>
      </c>
      <c r="F116" s="7" t="s">
        <v>148</v>
      </c>
      <c r="G116" s="7">
        <v>1</v>
      </c>
      <c r="H116" s="14">
        <v>720</v>
      </c>
      <c r="I116" s="14">
        <f t="shared" si="19"/>
        <v>720</v>
      </c>
      <c r="J116" s="14"/>
      <c r="K116" s="11"/>
      <c r="L116" s="24" t="s">
        <v>157</v>
      </c>
      <c r="M116" s="7"/>
      <c r="N116" s="7"/>
    </row>
    <row r="117" spans="1:14" s="7" customFormat="1" x14ac:dyDescent="0.25">
      <c r="A117" s="7" t="s">
        <v>148</v>
      </c>
      <c r="B117" s="7" t="s">
        <v>158</v>
      </c>
      <c r="C117" s="7" t="s">
        <v>39</v>
      </c>
      <c r="D117" s="7" t="s">
        <v>156</v>
      </c>
      <c r="E117" s="37" t="s">
        <v>82</v>
      </c>
      <c r="F117" s="7" t="s">
        <v>148</v>
      </c>
      <c r="G117" s="7">
        <v>1</v>
      </c>
      <c r="H117" s="14">
        <v>900</v>
      </c>
      <c r="I117" s="14">
        <f t="shared" si="19"/>
        <v>900</v>
      </c>
      <c r="J117" s="14"/>
      <c r="K117" s="11"/>
      <c r="L117" s="24" t="s">
        <v>159</v>
      </c>
    </row>
    <row r="118" spans="1:14" s="7" customFormat="1" x14ac:dyDescent="0.25">
      <c r="A118" s="7" t="s">
        <v>148</v>
      </c>
      <c r="B118" s="7" t="s">
        <v>160</v>
      </c>
      <c r="C118" s="7" t="s">
        <v>39</v>
      </c>
      <c r="D118" s="7" t="s">
        <v>156</v>
      </c>
      <c r="E118" s="37" t="s">
        <v>82</v>
      </c>
      <c r="F118" s="7" t="s">
        <v>148</v>
      </c>
      <c r="G118" s="7">
        <v>1</v>
      </c>
      <c r="H118" s="14">
        <v>1100</v>
      </c>
      <c r="I118" s="14">
        <f t="shared" si="19"/>
        <v>1100</v>
      </c>
      <c r="J118" s="14"/>
      <c r="K118" s="11"/>
      <c r="L118" s="24" t="s">
        <v>161</v>
      </c>
    </row>
    <row r="119" spans="1:14" s="7" customFormat="1" x14ac:dyDescent="0.25">
      <c r="A119" s="17" t="s">
        <v>148</v>
      </c>
      <c r="B119" s="17" t="s">
        <v>162</v>
      </c>
      <c r="C119" s="17" t="s">
        <v>80</v>
      </c>
      <c r="D119" s="17" t="s">
        <v>162</v>
      </c>
      <c r="E119" s="17" t="s">
        <v>163</v>
      </c>
      <c r="F119" s="17" t="s">
        <v>148</v>
      </c>
      <c r="G119" s="17">
        <v>1</v>
      </c>
      <c r="H119" s="19">
        <v>1600</v>
      </c>
      <c r="I119" s="19">
        <f>G119*H119</f>
        <v>1600</v>
      </c>
      <c r="J119" s="19"/>
      <c r="K119" s="30"/>
      <c r="L119" s="28" t="s">
        <v>164</v>
      </c>
    </row>
    <row r="120" spans="1:14" s="7" customFormat="1" ht="45" x14ac:dyDescent="0.25">
      <c r="A120" s="7" t="s">
        <v>148</v>
      </c>
      <c r="B120" s="7" t="s">
        <v>165</v>
      </c>
      <c r="C120" s="7" t="s">
        <v>39</v>
      </c>
      <c r="D120" s="7" t="s">
        <v>166</v>
      </c>
      <c r="E120" s="37" t="s">
        <v>82</v>
      </c>
      <c r="F120" s="7" t="s">
        <v>148</v>
      </c>
      <c r="G120" s="7">
        <v>4</v>
      </c>
      <c r="H120" s="14">
        <v>330</v>
      </c>
      <c r="I120" s="14">
        <f t="shared" si="19"/>
        <v>1320</v>
      </c>
      <c r="J120" s="14"/>
      <c r="K120" s="11"/>
      <c r="L120" s="26" t="s">
        <v>167</v>
      </c>
    </row>
    <row r="121" spans="1:14" x14ac:dyDescent="0.25">
      <c r="A121" s="7" t="s">
        <v>148</v>
      </c>
      <c r="B121" s="7" t="s">
        <v>168</v>
      </c>
      <c r="C121" s="7" t="s">
        <v>39</v>
      </c>
      <c r="D121" s="7" t="s">
        <v>166</v>
      </c>
      <c r="E121" s="37" t="s">
        <v>82</v>
      </c>
      <c r="F121" s="7" t="s">
        <v>148</v>
      </c>
      <c r="G121" s="7">
        <v>1</v>
      </c>
      <c r="H121" s="14">
        <v>250</v>
      </c>
      <c r="I121" s="14">
        <f t="shared" si="19"/>
        <v>250</v>
      </c>
      <c r="J121" s="14"/>
      <c r="K121" s="11"/>
      <c r="L121" s="25" t="s">
        <v>169</v>
      </c>
      <c r="M121" s="7"/>
      <c r="N121" s="7"/>
    </row>
    <row r="122" spans="1:14" x14ac:dyDescent="0.25">
      <c r="A122" s="7" t="s">
        <v>148</v>
      </c>
      <c r="B122" s="7" t="s">
        <v>170</v>
      </c>
      <c r="C122" s="7" t="s">
        <v>39</v>
      </c>
      <c r="D122" s="7" t="s">
        <v>73</v>
      </c>
      <c r="E122" s="37" t="s">
        <v>82</v>
      </c>
      <c r="F122" s="7" t="s">
        <v>148</v>
      </c>
      <c r="G122" s="8">
        <v>8</v>
      </c>
      <c r="H122" s="14">
        <v>120</v>
      </c>
      <c r="I122" s="14">
        <f t="shared" si="19"/>
        <v>960</v>
      </c>
      <c r="J122" s="14"/>
      <c r="K122" s="11"/>
      <c r="L122" s="24" t="s">
        <v>171</v>
      </c>
      <c r="M122" s="7"/>
      <c r="N122" s="7"/>
    </row>
    <row r="123" spans="1:14" x14ac:dyDescent="0.25">
      <c r="A123" s="7" t="s">
        <v>148</v>
      </c>
      <c r="B123" s="7" t="s">
        <v>172</v>
      </c>
      <c r="C123" s="7" t="s">
        <v>173</v>
      </c>
      <c r="D123" s="7" t="s">
        <v>172</v>
      </c>
      <c r="E123" s="7" t="s">
        <v>73</v>
      </c>
      <c r="F123" s="7" t="s">
        <v>148</v>
      </c>
      <c r="G123" s="7">
        <v>14</v>
      </c>
      <c r="H123" s="14">
        <v>60</v>
      </c>
      <c r="I123" s="14">
        <f t="shared" si="19"/>
        <v>840</v>
      </c>
      <c r="J123" s="14"/>
      <c r="K123" s="11"/>
      <c r="L123" s="25" t="s">
        <v>174</v>
      </c>
      <c r="M123" s="7"/>
      <c r="N123" s="7"/>
    </row>
    <row r="124" spans="1:14" ht="30" x14ac:dyDescent="0.25">
      <c r="A124" s="7" t="s">
        <v>148</v>
      </c>
      <c r="B124" s="7" t="s">
        <v>175</v>
      </c>
      <c r="C124" s="7" t="s">
        <v>80</v>
      </c>
      <c r="D124" s="7" t="s">
        <v>175</v>
      </c>
      <c r="E124" s="37" t="s">
        <v>82</v>
      </c>
      <c r="F124" s="7" t="s">
        <v>148</v>
      </c>
      <c r="G124" s="7">
        <v>1</v>
      </c>
      <c r="H124" s="14">
        <v>500</v>
      </c>
      <c r="I124" s="14">
        <f t="shared" si="19"/>
        <v>500</v>
      </c>
      <c r="J124" s="14"/>
      <c r="K124" s="11"/>
      <c r="L124" s="25" t="s">
        <v>176</v>
      </c>
      <c r="M124" s="7"/>
      <c r="N124" s="7"/>
    </row>
    <row r="125" spans="1:14" x14ac:dyDescent="0.25">
      <c r="A125" s="7" t="s">
        <v>148</v>
      </c>
      <c r="B125" s="7" t="s">
        <v>177</v>
      </c>
      <c r="C125" s="7" t="s">
        <v>173</v>
      </c>
      <c r="D125" s="7" t="s">
        <v>178</v>
      </c>
      <c r="E125" s="7" t="s">
        <v>73</v>
      </c>
      <c r="F125" s="7" t="s">
        <v>148</v>
      </c>
      <c r="G125" s="7">
        <v>3</v>
      </c>
      <c r="H125" s="14">
        <v>100</v>
      </c>
      <c r="I125" s="14">
        <f t="shared" si="19"/>
        <v>300</v>
      </c>
      <c r="J125" s="14"/>
      <c r="K125" s="11"/>
      <c r="M125" s="7"/>
      <c r="N125" s="7"/>
    </row>
    <row r="126" spans="1:14" s="7" customFormat="1" x14ac:dyDescent="0.25">
      <c r="A126" s="7" t="s">
        <v>148</v>
      </c>
      <c r="B126" s="17" t="s">
        <v>179</v>
      </c>
      <c r="C126" s="17" t="s">
        <v>180</v>
      </c>
      <c r="D126" s="17" t="s">
        <v>180</v>
      </c>
      <c r="E126" s="36" t="s">
        <v>82</v>
      </c>
      <c r="F126" s="36"/>
      <c r="G126" s="17">
        <v>3</v>
      </c>
      <c r="H126" s="19">
        <v>400</v>
      </c>
      <c r="I126" s="19">
        <f t="shared" si="19"/>
        <v>1200</v>
      </c>
      <c r="J126" s="19">
        <v>1600</v>
      </c>
      <c r="K126" s="11"/>
      <c r="L126" s="28" t="s">
        <v>181</v>
      </c>
      <c r="M126" s="7" t="s">
        <v>120</v>
      </c>
      <c r="N126" s="14">
        <f t="shared" ref="N126:N127" si="20">J126-I126</f>
        <v>400</v>
      </c>
    </row>
    <row r="127" spans="1:14" ht="30" x14ac:dyDescent="0.25">
      <c r="A127" s="7" t="s">
        <v>148</v>
      </c>
      <c r="B127" s="7" t="s">
        <v>72</v>
      </c>
      <c r="C127" s="7" t="s">
        <v>68</v>
      </c>
      <c r="D127" s="7" t="s">
        <v>72</v>
      </c>
      <c r="E127" s="7" t="s">
        <v>156</v>
      </c>
      <c r="F127" s="7" t="s">
        <v>148</v>
      </c>
      <c r="G127" s="7">
        <v>4</v>
      </c>
      <c r="H127" s="14">
        <v>220</v>
      </c>
      <c r="I127" s="14">
        <f t="shared" si="19"/>
        <v>880</v>
      </c>
      <c r="J127" s="19">
        <v>2000</v>
      </c>
      <c r="K127" s="11"/>
      <c r="L127" s="25" t="s">
        <v>182</v>
      </c>
      <c r="M127" s="7"/>
      <c r="N127" s="14">
        <f t="shared" si="20"/>
        <v>1120</v>
      </c>
    </row>
    <row r="128" spans="1:14" x14ac:dyDescent="0.25">
      <c r="A128" s="7" t="s">
        <v>148</v>
      </c>
      <c r="B128" s="7" t="s">
        <v>183</v>
      </c>
      <c r="C128" s="7" t="s">
        <v>80</v>
      </c>
      <c r="D128" s="7" t="s">
        <v>183</v>
      </c>
      <c r="E128" s="37" t="s">
        <v>82</v>
      </c>
      <c r="F128" s="7" t="s">
        <v>148</v>
      </c>
      <c r="G128" s="7">
        <v>1</v>
      </c>
      <c r="H128" s="14">
        <v>550</v>
      </c>
      <c r="I128" s="14">
        <f t="shared" si="19"/>
        <v>550</v>
      </c>
      <c r="J128" s="14"/>
      <c r="K128" s="11"/>
      <c r="L128" s="24" t="s">
        <v>184</v>
      </c>
      <c r="M128" s="7"/>
      <c r="N128" s="7"/>
    </row>
    <row r="129" spans="1:14" x14ac:dyDescent="0.25">
      <c r="A129" s="7" t="s">
        <v>148</v>
      </c>
      <c r="B129" s="7" t="s">
        <v>185</v>
      </c>
      <c r="C129" s="7" t="s">
        <v>186</v>
      </c>
      <c r="D129" s="7" t="s">
        <v>185</v>
      </c>
      <c r="E129" s="37" t="s">
        <v>82</v>
      </c>
      <c r="F129" s="7" t="s">
        <v>148</v>
      </c>
      <c r="G129" s="7">
        <v>2</v>
      </c>
      <c r="H129" s="14">
        <v>63</v>
      </c>
      <c r="I129" s="14">
        <f t="shared" si="19"/>
        <v>126</v>
      </c>
      <c r="J129" s="14"/>
      <c r="K129" s="11" t="s">
        <v>32</v>
      </c>
      <c r="L129" s="24" t="s">
        <v>187</v>
      </c>
      <c r="M129" s="7"/>
      <c r="N129" s="7"/>
    </row>
    <row r="130" spans="1:14" x14ac:dyDescent="0.25">
      <c r="A130" s="7" t="s">
        <v>148</v>
      </c>
      <c r="B130" s="7" t="s">
        <v>188</v>
      </c>
      <c r="C130" s="7" t="s">
        <v>186</v>
      </c>
      <c r="D130" s="7" t="s">
        <v>188</v>
      </c>
      <c r="E130" s="37" t="s">
        <v>82</v>
      </c>
      <c r="F130" s="7" t="s">
        <v>148</v>
      </c>
      <c r="G130" s="7">
        <v>1</v>
      </c>
      <c r="H130" s="14">
        <v>60</v>
      </c>
      <c r="I130" s="14">
        <f t="shared" si="19"/>
        <v>60</v>
      </c>
      <c r="J130" s="14"/>
      <c r="K130" s="11" t="s">
        <v>32</v>
      </c>
      <c r="L130" s="24" t="s">
        <v>189</v>
      </c>
      <c r="M130" s="7"/>
      <c r="N130" s="7"/>
    </row>
    <row r="131" spans="1:14" x14ac:dyDescent="0.25">
      <c r="A131" s="7" t="s">
        <v>148</v>
      </c>
      <c r="B131" s="7" t="s">
        <v>190</v>
      </c>
      <c r="C131" s="7" t="s">
        <v>186</v>
      </c>
      <c r="D131" s="7" t="s">
        <v>191</v>
      </c>
      <c r="E131" s="7" t="s">
        <v>192</v>
      </c>
      <c r="F131" s="7" t="s">
        <v>148</v>
      </c>
      <c r="G131" s="7">
        <v>8</v>
      </c>
      <c r="H131" s="14">
        <v>300</v>
      </c>
      <c r="I131" s="14">
        <f t="shared" si="19"/>
        <v>2400</v>
      </c>
      <c r="J131" s="14"/>
      <c r="K131" s="11"/>
      <c r="L131" s="24" t="s">
        <v>193</v>
      </c>
      <c r="M131" s="7"/>
      <c r="N131" s="7"/>
    </row>
    <row r="132" spans="1:14" s="7" customFormat="1" x14ac:dyDescent="0.25">
      <c r="A132" s="7" t="s">
        <v>148</v>
      </c>
      <c r="B132" s="7" t="s">
        <v>194</v>
      </c>
      <c r="C132" s="7" t="s">
        <v>186</v>
      </c>
      <c r="D132" s="7" t="s">
        <v>191</v>
      </c>
      <c r="E132" s="7" t="s">
        <v>195</v>
      </c>
      <c r="F132" s="7" t="s">
        <v>148</v>
      </c>
      <c r="G132" s="7">
        <v>4</v>
      </c>
      <c r="H132" s="14">
        <v>50</v>
      </c>
      <c r="I132" s="14">
        <f t="shared" si="19"/>
        <v>200</v>
      </c>
      <c r="J132" s="14"/>
      <c r="K132" s="11"/>
      <c r="L132" s="25"/>
    </row>
    <row r="133" spans="1:14" s="7" customFormat="1" ht="30" x14ac:dyDescent="0.25">
      <c r="A133" s="7" t="s">
        <v>148</v>
      </c>
      <c r="B133" s="7" t="s">
        <v>196</v>
      </c>
      <c r="C133" s="7" t="s">
        <v>186</v>
      </c>
      <c r="D133" s="7" t="s">
        <v>197</v>
      </c>
      <c r="E133" s="7" t="s">
        <v>198</v>
      </c>
      <c r="F133" s="7" t="s">
        <v>148</v>
      </c>
      <c r="G133" s="7">
        <v>6</v>
      </c>
      <c r="H133" s="14">
        <v>40</v>
      </c>
      <c r="I133" s="14">
        <f t="shared" si="19"/>
        <v>240</v>
      </c>
      <c r="J133" s="14"/>
      <c r="K133" s="11"/>
      <c r="L133" s="24" t="s">
        <v>199</v>
      </c>
    </row>
    <row r="134" spans="1:14" ht="30" x14ac:dyDescent="0.25">
      <c r="A134" s="7" t="s">
        <v>148</v>
      </c>
      <c r="B134" s="7" t="s">
        <v>200</v>
      </c>
      <c r="C134" s="7" t="s">
        <v>201</v>
      </c>
      <c r="D134" s="7" t="s">
        <v>202</v>
      </c>
      <c r="E134" s="37" t="s">
        <v>82</v>
      </c>
      <c r="F134" s="7" t="s">
        <v>148</v>
      </c>
      <c r="G134" s="7"/>
      <c r="H134" s="14"/>
      <c r="I134" s="14"/>
      <c r="J134" s="14"/>
      <c r="K134" s="11"/>
      <c r="L134" s="24" t="s">
        <v>203</v>
      </c>
      <c r="M134" s="7"/>
      <c r="N134" s="7"/>
    </row>
    <row r="135" spans="1:14" s="7" customFormat="1" x14ac:dyDescent="0.25">
      <c r="A135" s="7" t="s">
        <v>148</v>
      </c>
      <c r="B135" s="9" t="s">
        <v>204</v>
      </c>
      <c r="C135" s="9" t="s">
        <v>201</v>
      </c>
      <c r="D135" s="35" t="s">
        <v>205</v>
      </c>
      <c r="E135" s="38" t="s">
        <v>82</v>
      </c>
      <c r="F135" s="9" t="s">
        <v>148</v>
      </c>
      <c r="H135" s="14"/>
      <c r="I135" s="14"/>
      <c r="J135" s="14"/>
      <c r="K135" s="11"/>
      <c r="L135" s="24"/>
    </row>
    <row r="136" spans="1:14" x14ac:dyDescent="0.25">
      <c r="A136" s="7" t="s">
        <v>148</v>
      </c>
      <c r="B136" s="7" t="s">
        <v>206</v>
      </c>
      <c r="C136" s="7" t="s">
        <v>186</v>
      </c>
      <c r="D136" s="7" t="s">
        <v>206</v>
      </c>
      <c r="E136" s="37" t="s">
        <v>82</v>
      </c>
      <c r="F136" s="7" t="s">
        <v>148</v>
      </c>
      <c r="G136" s="7">
        <v>5</v>
      </c>
      <c r="H136" s="14">
        <v>30</v>
      </c>
      <c r="I136" s="14">
        <f t="shared" ref="I136:I166" si="21">G136*H136</f>
        <v>150</v>
      </c>
      <c r="J136" s="14"/>
      <c r="K136" s="11" t="s">
        <v>32</v>
      </c>
      <c r="L136" s="25" t="s">
        <v>207</v>
      </c>
      <c r="M136" s="7"/>
      <c r="N136" s="7"/>
    </row>
    <row r="137" spans="1:14" x14ac:dyDescent="0.25">
      <c r="A137" s="7" t="s">
        <v>208</v>
      </c>
      <c r="B137" s="7" t="s">
        <v>209</v>
      </c>
      <c r="C137" s="7" t="s">
        <v>208</v>
      </c>
      <c r="D137" s="7" t="s">
        <v>209</v>
      </c>
      <c r="E137" s="37" t="s">
        <v>82</v>
      </c>
      <c r="F137" s="7" t="s">
        <v>210</v>
      </c>
      <c r="G137" s="7">
        <v>1</v>
      </c>
      <c r="H137" s="14">
        <v>325</v>
      </c>
      <c r="I137" s="14">
        <f t="shared" si="21"/>
        <v>325</v>
      </c>
      <c r="J137" s="14"/>
      <c r="K137" s="11" t="s">
        <v>32</v>
      </c>
      <c r="L137" s="25"/>
      <c r="M137" s="7"/>
      <c r="N137" s="7"/>
    </row>
    <row r="138" spans="1:14" x14ac:dyDescent="0.25">
      <c r="A138" s="7" t="s">
        <v>208</v>
      </c>
      <c r="B138" s="7" t="s">
        <v>211</v>
      </c>
      <c r="C138" s="7" t="s">
        <v>208</v>
      </c>
      <c r="D138" s="7" t="s">
        <v>211</v>
      </c>
      <c r="E138" s="37" t="s">
        <v>82</v>
      </c>
      <c r="F138" s="7" t="s">
        <v>210</v>
      </c>
      <c r="G138" s="7">
        <v>1</v>
      </c>
      <c r="H138" s="14">
        <v>800</v>
      </c>
      <c r="I138" s="14">
        <f t="shared" si="21"/>
        <v>800</v>
      </c>
      <c r="J138" s="14"/>
      <c r="K138" s="11"/>
      <c r="L138" s="25"/>
      <c r="M138" s="7"/>
      <c r="N138" s="7"/>
    </row>
    <row r="139" spans="1:14" x14ac:dyDescent="0.25">
      <c r="A139" s="7" t="s">
        <v>208</v>
      </c>
      <c r="B139" s="7" t="s">
        <v>212</v>
      </c>
      <c r="C139" s="7" t="s">
        <v>208</v>
      </c>
      <c r="D139" s="7" t="s">
        <v>212</v>
      </c>
      <c r="E139" s="37" t="s">
        <v>82</v>
      </c>
      <c r="F139" s="7" t="s">
        <v>210</v>
      </c>
      <c r="G139" s="7">
        <v>1</v>
      </c>
      <c r="H139" s="14">
        <v>60</v>
      </c>
      <c r="I139" s="14">
        <f t="shared" si="21"/>
        <v>60</v>
      </c>
      <c r="J139" s="14"/>
      <c r="K139" s="11"/>
      <c r="L139" s="25"/>
      <c r="M139" s="7"/>
      <c r="N139" s="7"/>
    </row>
    <row r="140" spans="1:14" x14ac:dyDescent="0.25">
      <c r="A140" s="7" t="s">
        <v>208</v>
      </c>
      <c r="B140" s="7" t="s">
        <v>213</v>
      </c>
      <c r="C140" s="7" t="s">
        <v>208</v>
      </c>
      <c r="D140" s="7" t="s">
        <v>213</v>
      </c>
      <c r="E140" s="37" t="s">
        <v>82</v>
      </c>
      <c r="F140" s="7" t="s">
        <v>210</v>
      </c>
      <c r="G140" s="7">
        <v>1</v>
      </c>
      <c r="H140" s="14">
        <v>36</v>
      </c>
      <c r="I140" s="14">
        <f t="shared" si="21"/>
        <v>36</v>
      </c>
      <c r="J140" s="14"/>
      <c r="K140" s="11"/>
      <c r="L140" s="25"/>
      <c r="M140" s="7"/>
      <c r="N140" s="7"/>
    </row>
    <row r="141" spans="1:14" x14ac:dyDescent="0.25">
      <c r="A141" s="7" t="s">
        <v>208</v>
      </c>
      <c r="B141" s="7" t="s">
        <v>214</v>
      </c>
      <c r="C141" s="7" t="s">
        <v>80</v>
      </c>
      <c r="D141" s="7" t="s">
        <v>162</v>
      </c>
      <c r="E141" s="7" t="s">
        <v>163</v>
      </c>
      <c r="F141" s="7" t="s">
        <v>148</v>
      </c>
      <c r="G141" s="7">
        <v>1</v>
      </c>
      <c r="H141" s="14">
        <v>550</v>
      </c>
      <c r="I141" s="14">
        <f t="shared" si="21"/>
        <v>550</v>
      </c>
      <c r="J141" s="19">
        <v>700</v>
      </c>
      <c r="K141" s="11" t="s">
        <v>32</v>
      </c>
      <c r="L141" s="28" t="s">
        <v>215</v>
      </c>
      <c r="M141" s="7"/>
      <c r="N141" s="14">
        <f>J141-I141</f>
        <v>150</v>
      </c>
    </row>
    <row r="142" spans="1:14" s="7" customFormat="1" x14ac:dyDescent="0.25">
      <c r="A142" s="7" t="s">
        <v>129</v>
      </c>
      <c r="B142" s="7" t="s">
        <v>141</v>
      </c>
      <c r="C142" s="7" t="s">
        <v>80</v>
      </c>
      <c r="D142" s="7" t="s">
        <v>140</v>
      </c>
      <c r="E142" s="7" t="s">
        <v>141</v>
      </c>
      <c r="F142" s="7" t="s">
        <v>100</v>
      </c>
      <c r="G142" s="7">
        <v>1</v>
      </c>
      <c r="H142" s="14">
        <v>580</v>
      </c>
      <c r="I142" s="14">
        <f t="shared" si="21"/>
        <v>580</v>
      </c>
      <c r="J142" s="14"/>
      <c r="K142" s="11" t="s">
        <v>32</v>
      </c>
      <c r="L142" s="24" t="s">
        <v>216</v>
      </c>
    </row>
    <row r="143" spans="1:14" s="7" customFormat="1" x14ac:dyDescent="0.25">
      <c r="A143" s="7" t="s">
        <v>129</v>
      </c>
      <c r="B143" s="7" t="s">
        <v>144</v>
      </c>
      <c r="C143" s="7" t="s">
        <v>80</v>
      </c>
      <c r="D143" s="7" t="s">
        <v>140</v>
      </c>
      <c r="E143" s="7" t="s">
        <v>144</v>
      </c>
      <c r="F143" s="7" t="s">
        <v>100</v>
      </c>
      <c r="G143" s="7">
        <v>1</v>
      </c>
      <c r="H143" s="14">
        <v>250</v>
      </c>
      <c r="I143" s="14">
        <f t="shared" si="21"/>
        <v>250</v>
      </c>
      <c r="J143" s="14"/>
      <c r="K143" s="11" t="s">
        <v>32</v>
      </c>
      <c r="L143" s="24" t="s">
        <v>216</v>
      </c>
    </row>
    <row r="144" spans="1:14" s="7" customFormat="1" x14ac:dyDescent="0.25">
      <c r="A144" s="7" t="s">
        <v>129</v>
      </c>
      <c r="B144" s="7" t="s">
        <v>146</v>
      </c>
      <c r="C144" s="7" t="s">
        <v>80</v>
      </c>
      <c r="D144" s="7" t="s">
        <v>140</v>
      </c>
      <c r="E144" s="7" t="s">
        <v>146</v>
      </c>
      <c r="G144" s="7">
        <v>1</v>
      </c>
      <c r="H144" s="14">
        <v>120</v>
      </c>
      <c r="I144" s="14">
        <f t="shared" si="21"/>
        <v>120</v>
      </c>
      <c r="J144" s="14"/>
      <c r="K144" s="11" t="s">
        <v>32</v>
      </c>
      <c r="L144" s="24" t="s">
        <v>216</v>
      </c>
    </row>
    <row r="145" spans="1:14" x14ac:dyDescent="0.25">
      <c r="A145" s="7" t="s">
        <v>217</v>
      </c>
      <c r="B145" s="7" t="s">
        <v>218</v>
      </c>
      <c r="C145" s="7" t="s">
        <v>217</v>
      </c>
      <c r="D145" s="7" t="s">
        <v>218</v>
      </c>
      <c r="E145" s="37" t="s">
        <v>82</v>
      </c>
      <c r="F145" s="7" t="s">
        <v>217</v>
      </c>
      <c r="G145" s="7">
        <v>1</v>
      </c>
      <c r="H145" s="14">
        <v>200</v>
      </c>
      <c r="I145" s="14">
        <f t="shared" si="21"/>
        <v>200</v>
      </c>
      <c r="J145" s="14">
        <v>250</v>
      </c>
      <c r="K145" s="11" t="s">
        <v>32</v>
      </c>
      <c r="L145" s="28" t="s">
        <v>83</v>
      </c>
      <c r="M145" s="7"/>
      <c r="N145" s="14">
        <f>J145-I145</f>
        <v>50</v>
      </c>
    </row>
    <row r="146" spans="1:14" x14ac:dyDescent="0.25">
      <c r="A146" s="7" t="s">
        <v>217</v>
      </c>
      <c r="B146" s="7" t="s">
        <v>219</v>
      </c>
      <c r="C146" s="7" t="s">
        <v>217</v>
      </c>
      <c r="D146" s="7" t="s">
        <v>219</v>
      </c>
      <c r="E146" s="37" t="s">
        <v>82</v>
      </c>
      <c r="F146" s="7" t="s">
        <v>217</v>
      </c>
      <c r="G146" s="7">
        <v>1</v>
      </c>
      <c r="H146" s="14">
        <v>300</v>
      </c>
      <c r="I146" s="14">
        <f t="shared" si="21"/>
        <v>300</v>
      </c>
      <c r="J146" s="14"/>
      <c r="K146" s="11"/>
      <c r="M146" s="7"/>
      <c r="N146" s="7"/>
    </row>
    <row r="147" spans="1:14" ht="30" x14ac:dyDescent="0.25">
      <c r="A147" s="7" t="s">
        <v>217</v>
      </c>
      <c r="B147" s="7" t="s">
        <v>220</v>
      </c>
      <c r="C147" s="7" t="s">
        <v>186</v>
      </c>
      <c r="D147" s="7" t="s">
        <v>221</v>
      </c>
      <c r="E147" s="37" t="s">
        <v>82</v>
      </c>
      <c r="F147" s="7" t="s">
        <v>217</v>
      </c>
      <c r="G147" s="7">
        <v>1</v>
      </c>
      <c r="H147" s="14">
        <v>700</v>
      </c>
      <c r="I147" s="14">
        <f t="shared" si="21"/>
        <v>700</v>
      </c>
      <c r="J147" s="14"/>
      <c r="K147" s="11"/>
      <c r="L147" s="25" t="s">
        <v>222</v>
      </c>
      <c r="M147" s="7"/>
      <c r="N147" s="7"/>
    </row>
    <row r="148" spans="1:14" s="7" customFormat="1" ht="30" x14ac:dyDescent="0.25">
      <c r="A148" s="7" t="s">
        <v>217</v>
      </c>
      <c r="B148" s="7" t="s">
        <v>223</v>
      </c>
      <c r="C148" s="7" t="s">
        <v>186</v>
      </c>
      <c r="D148" s="7" t="s">
        <v>224</v>
      </c>
      <c r="E148" s="37" t="s">
        <v>82</v>
      </c>
      <c r="F148" s="7" t="s">
        <v>217</v>
      </c>
      <c r="H148" s="14"/>
      <c r="I148" s="14"/>
      <c r="J148" s="14"/>
      <c r="K148" s="11"/>
      <c r="L148" s="25" t="s">
        <v>225</v>
      </c>
    </row>
    <row r="149" spans="1:14" x14ac:dyDescent="0.25">
      <c r="A149" s="7" t="s">
        <v>217</v>
      </c>
      <c r="B149" s="7" t="s">
        <v>226</v>
      </c>
      <c r="C149" s="7" t="s">
        <v>186</v>
      </c>
      <c r="D149" s="7" t="s">
        <v>227</v>
      </c>
      <c r="E149" s="37" t="s">
        <v>82</v>
      </c>
      <c r="F149" s="7" t="s">
        <v>217</v>
      </c>
      <c r="G149" s="7">
        <v>1</v>
      </c>
      <c r="H149" s="14">
        <v>1400</v>
      </c>
      <c r="I149" s="14">
        <f t="shared" si="21"/>
        <v>1400</v>
      </c>
      <c r="J149" s="14"/>
      <c r="K149" s="11" t="s">
        <v>32</v>
      </c>
      <c r="L149" s="28" t="s">
        <v>83</v>
      </c>
      <c r="M149" s="7"/>
      <c r="N149" s="7"/>
    </row>
    <row r="150" spans="1:14" s="7" customFormat="1" x14ac:dyDescent="0.25">
      <c r="A150" s="7" t="s">
        <v>217</v>
      </c>
      <c r="B150" s="7" t="s">
        <v>228</v>
      </c>
      <c r="C150" s="7" t="s">
        <v>186</v>
      </c>
      <c r="D150" s="7" t="s">
        <v>229</v>
      </c>
      <c r="E150" s="37" t="s">
        <v>82</v>
      </c>
      <c r="F150" s="7" t="s">
        <v>217</v>
      </c>
      <c r="G150" s="7">
        <v>1</v>
      </c>
      <c r="H150" s="14">
        <v>500</v>
      </c>
      <c r="I150" s="14">
        <f t="shared" si="21"/>
        <v>500</v>
      </c>
      <c r="J150" s="14"/>
      <c r="K150" s="11" t="s">
        <v>32</v>
      </c>
      <c r="L150" s="28" t="s">
        <v>83</v>
      </c>
    </row>
    <row r="151" spans="1:14" s="7" customFormat="1" ht="30" x14ac:dyDescent="0.25">
      <c r="A151" s="7" t="s">
        <v>217</v>
      </c>
      <c r="B151" s="7" t="s">
        <v>230</v>
      </c>
      <c r="C151" s="7" t="s">
        <v>42</v>
      </c>
      <c r="D151" s="7" t="s">
        <v>231</v>
      </c>
      <c r="E151" s="7" t="s">
        <v>232</v>
      </c>
      <c r="G151" s="7">
        <v>1</v>
      </c>
      <c r="H151" s="14">
        <v>500</v>
      </c>
      <c r="I151" s="14">
        <f>G151*H151</f>
        <v>500</v>
      </c>
      <c r="J151" s="14"/>
      <c r="K151" s="11" t="s">
        <v>32</v>
      </c>
      <c r="L151" s="28" t="s">
        <v>233</v>
      </c>
    </row>
    <row r="152" spans="1:14" x14ac:dyDescent="0.25">
      <c r="A152" s="7" t="s">
        <v>217</v>
      </c>
      <c r="B152" s="7" t="s">
        <v>221</v>
      </c>
      <c r="C152" s="7" t="s">
        <v>217</v>
      </c>
      <c r="D152" s="7" t="s">
        <v>221</v>
      </c>
      <c r="E152" s="37" t="s">
        <v>82</v>
      </c>
      <c r="F152" s="7" t="s">
        <v>217</v>
      </c>
      <c r="G152" s="7">
        <v>1</v>
      </c>
      <c r="H152" s="14">
        <v>600</v>
      </c>
      <c r="I152" s="14">
        <f t="shared" si="21"/>
        <v>600</v>
      </c>
      <c r="J152" s="14"/>
      <c r="K152" s="11" t="s">
        <v>32</v>
      </c>
      <c r="L152" s="28" t="s">
        <v>83</v>
      </c>
      <c r="M152" s="7"/>
      <c r="N152" s="7"/>
    </row>
    <row r="153" spans="1:14" s="7" customFormat="1" x14ac:dyDescent="0.25">
      <c r="A153" s="7" t="s">
        <v>217</v>
      </c>
      <c r="B153" s="7" t="s">
        <v>224</v>
      </c>
      <c r="C153" s="7" t="s">
        <v>217</v>
      </c>
      <c r="D153" s="7" t="s">
        <v>224</v>
      </c>
      <c r="E153" s="37" t="s">
        <v>82</v>
      </c>
      <c r="F153" s="7" t="s">
        <v>217</v>
      </c>
      <c r="G153" s="7">
        <v>1</v>
      </c>
      <c r="H153" s="14">
        <v>100</v>
      </c>
      <c r="I153" s="14">
        <f t="shared" si="21"/>
        <v>100</v>
      </c>
      <c r="J153" s="14">
        <v>150</v>
      </c>
      <c r="K153" s="11" t="s">
        <v>32</v>
      </c>
      <c r="L153" s="28" t="s">
        <v>83</v>
      </c>
      <c r="N153" s="14">
        <f>J153-I153</f>
        <v>50</v>
      </c>
    </row>
    <row r="154" spans="1:14" x14ac:dyDescent="0.25">
      <c r="A154" s="7" t="s">
        <v>217</v>
      </c>
      <c r="B154" s="7" t="s">
        <v>227</v>
      </c>
      <c r="C154" s="7" t="s">
        <v>217</v>
      </c>
      <c r="D154" s="7" t="s">
        <v>227</v>
      </c>
      <c r="E154" s="37" t="s">
        <v>82</v>
      </c>
      <c r="F154" s="7" t="s">
        <v>217</v>
      </c>
      <c r="G154" s="7">
        <v>1</v>
      </c>
      <c r="H154" s="14">
        <v>400</v>
      </c>
      <c r="I154" s="14">
        <f t="shared" si="21"/>
        <v>400</v>
      </c>
      <c r="J154" s="14"/>
      <c r="K154" s="11" t="s">
        <v>32</v>
      </c>
      <c r="L154" s="28" t="s">
        <v>83</v>
      </c>
      <c r="M154" s="7"/>
      <c r="N154" s="7"/>
    </row>
    <row r="155" spans="1:14" s="7" customFormat="1" x14ac:dyDescent="0.25">
      <c r="A155" s="7" t="s">
        <v>217</v>
      </c>
      <c r="B155" s="7" t="s">
        <v>229</v>
      </c>
      <c r="C155" s="7" t="s">
        <v>217</v>
      </c>
      <c r="D155" s="7" t="s">
        <v>229</v>
      </c>
      <c r="E155" s="37" t="s">
        <v>82</v>
      </c>
      <c r="F155" s="7" t="s">
        <v>217</v>
      </c>
      <c r="G155" s="7">
        <v>3</v>
      </c>
      <c r="H155" s="14">
        <v>50</v>
      </c>
      <c r="I155" s="14">
        <f>G155*H155</f>
        <v>150</v>
      </c>
      <c r="J155" s="14"/>
      <c r="K155" s="11" t="s">
        <v>32</v>
      </c>
      <c r="L155" s="28" t="s">
        <v>83</v>
      </c>
    </row>
    <row r="156" spans="1:14" x14ac:dyDescent="0.25">
      <c r="A156" s="7" t="s">
        <v>217</v>
      </c>
      <c r="B156" s="7" t="s">
        <v>234</v>
      </c>
      <c r="C156" s="7" t="s">
        <v>186</v>
      </c>
      <c r="G156" s="7">
        <v>3</v>
      </c>
      <c r="H156" s="14">
        <v>68</v>
      </c>
      <c r="I156" s="14">
        <f t="shared" si="21"/>
        <v>204</v>
      </c>
      <c r="J156" s="14"/>
      <c r="K156" s="11"/>
      <c r="M156" s="7"/>
      <c r="N156" s="7"/>
    </row>
    <row r="157" spans="1:14" x14ac:dyDescent="0.25">
      <c r="A157" s="7" t="s">
        <v>217</v>
      </c>
      <c r="B157" s="7" t="s">
        <v>235</v>
      </c>
      <c r="C157" s="7" t="s">
        <v>68</v>
      </c>
      <c r="D157" s="7" t="s">
        <v>235</v>
      </c>
      <c r="E157" s="37" t="s">
        <v>82</v>
      </c>
      <c r="F157" s="7" t="s">
        <v>217</v>
      </c>
      <c r="G157" s="7">
        <v>6</v>
      </c>
      <c r="H157" s="14">
        <v>45</v>
      </c>
      <c r="I157" s="14">
        <f t="shared" si="21"/>
        <v>270</v>
      </c>
      <c r="J157" s="14"/>
      <c r="K157" s="11"/>
      <c r="M157" s="7"/>
      <c r="N157" s="7"/>
    </row>
    <row r="158" spans="1:14" ht="45" x14ac:dyDescent="0.25">
      <c r="A158" s="7" t="s">
        <v>236</v>
      </c>
      <c r="B158" s="7" t="s">
        <v>64</v>
      </c>
      <c r="C158" s="7" t="s">
        <v>42</v>
      </c>
      <c r="D158" s="7" t="s">
        <v>237</v>
      </c>
      <c r="E158" s="7" t="s">
        <v>238</v>
      </c>
      <c r="F158" s="7" t="s">
        <v>65</v>
      </c>
      <c r="G158" s="7">
        <v>1</v>
      </c>
      <c r="H158" s="14">
        <v>480</v>
      </c>
      <c r="I158" s="14">
        <f t="shared" si="21"/>
        <v>480</v>
      </c>
      <c r="J158" s="14"/>
      <c r="K158" s="11" t="s">
        <v>32</v>
      </c>
      <c r="L158" s="28" t="s">
        <v>239</v>
      </c>
      <c r="M158" s="7"/>
      <c r="N158" s="7"/>
    </row>
    <row r="159" spans="1:14" x14ac:dyDescent="0.25">
      <c r="A159" s="7" t="s">
        <v>236</v>
      </c>
      <c r="B159" s="7" t="s">
        <v>48</v>
      </c>
      <c r="C159" s="7" t="s">
        <v>42</v>
      </c>
      <c r="D159" s="7" t="s">
        <v>237</v>
      </c>
      <c r="E159" s="7" t="s">
        <v>238</v>
      </c>
      <c r="F159" s="7" t="s">
        <v>51</v>
      </c>
      <c r="G159" s="7">
        <v>1</v>
      </c>
      <c r="H159" s="14">
        <v>790</v>
      </c>
      <c r="I159" s="14">
        <f t="shared" si="21"/>
        <v>790</v>
      </c>
      <c r="J159" s="14"/>
      <c r="K159" s="11" t="s">
        <v>32</v>
      </c>
      <c r="L159" s="24" t="s">
        <v>240</v>
      </c>
      <c r="M159" s="7"/>
      <c r="N159" s="7"/>
    </row>
    <row r="160" spans="1:14" s="7" customFormat="1" x14ac:dyDescent="0.25">
      <c r="A160" s="7" t="s">
        <v>236</v>
      </c>
      <c r="B160" s="7" t="s">
        <v>74</v>
      </c>
      <c r="C160" s="7" t="s">
        <v>42</v>
      </c>
      <c r="D160" s="7" t="s">
        <v>237</v>
      </c>
      <c r="E160" s="7" t="s">
        <v>238</v>
      </c>
      <c r="F160" s="7" t="s">
        <v>75</v>
      </c>
      <c r="G160" s="7">
        <v>1</v>
      </c>
      <c r="H160" s="14">
        <v>820</v>
      </c>
      <c r="I160" s="14">
        <f t="shared" si="21"/>
        <v>820</v>
      </c>
      <c r="J160" s="14"/>
      <c r="K160" s="11" t="s">
        <v>32</v>
      </c>
      <c r="L160" s="24" t="s">
        <v>240</v>
      </c>
    </row>
    <row r="161" spans="1:14" s="7" customFormat="1" x14ac:dyDescent="0.25">
      <c r="A161" s="7" t="s">
        <v>236</v>
      </c>
      <c r="B161" s="7" t="s">
        <v>74</v>
      </c>
      <c r="C161" s="7" t="s">
        <v>42</v>
      </c>
      <c r="D161" s="7" t="s">
        <v>237</v>
      </c>
      <c r="E161" s="7" t="s">
        <v>238</v>
      </c>
      <c r="F161" s="7" t="s">
        <v>75</v>
      </c>
      <c r="G161" s="7">
        <v>1</v>
      </c>
      <c r="H161" s="14">
        <v>285</v>
      </c>
      <c r="I161" s="14">
        <f t="shared" si="21"/>
        <v>285</v>
      </c>
      <c r="J161" s="14"/>
      <c r="K161" s="11" t="s">
        <v>32</v>
      </c>
      <c r="L161" s="24" t="s">
        <v>241</v>
      </c>
    </row>
    <row r="162" spans="1:14" s="7" customFormat="1" x14ac:dyDescent="0.25">
      <c r="A162" s="35" t="s">
        <v>236</v>
      </c>
      <c r="B162" s="7" t="s">
        <v>242</v>
      </c>
      <c r="C162" s="7" t="s">
        <v>42</v>
      </c>
      <c r="D162" s="7" t="s">
        <v>43</v>
      </c>
      <c r="E162" s="7" t="s">
        <v>96</v>
      </c>
      <c r="G162" s="7">
        <v>1</v>
      </c>
      <c r="H162" s="14">
        <v>250</v>
      </c>
      <c r="I162" s="14">
        <f t="shared" si="21"/>
        <v>250</v>
      </c>
      <c r="J162" s="14">
        <v>300</v>
      </c>
      <c r="K162" s="11" t="s">
        <v>32</v>
      </c>
      <c r="L162" s="28" t="s">
        <v>243</v>
      </c>
      <c r="N162" s="14">
        <f>J162-I162</f>
        <v>50</v>
      </c>
    </row>
    <row r="163" spans="1:14" x14ac:dyDescent="0.25">
      <c r="A163" s="7" t="s">
        <v>236</v>
      </c>
      <c r="B163" s="7" t="s">
        <v>85</v>
      </c>
      <c r="C163" s="7" t="s">
        <v>42</v>
      </c>
      <c r="D163" s="7" t="s">
        <v>237</v>
      </c>
      <c r="E163" s="7" t="s">
        <v>238</v>
      </c>
      <c r="F163" s="7" t="s">
        <v>87</v>
      </c>
      <c r="G163" s="7">
        <v>1</v>
      </c>
      <c r="H163" s="14">
        <v>350</v>
      </c>
      <c r="I163" s="14">
        <f t="shared" si="21"/>
        <v>350</v>
      </c>
      <c r="J163" s="14"/>
      <c r="K163" s="11" t="s">
        <v>32</v>
      </c>
      <c r="L163" s="24" t="s">
        <v>240</v>
      </c>
      <c r="M163" s="7"/>
      <c r="N163" s="7"/>
    </row>
    <row r="164" spans="1:14" x14ac:dyDescent="0.25">
      <c r="A164" s="7" t="s">
        <v>236</v>
      </c>
      <c r="B164" s="7" t="s">
        <v>93</v>
      </c>
      <c r="C164" s="7" t="s">
        <v>42</v>
      </c>
      <c r="D164" s="7" t="s">
        <v>237</v>
      </c>
      <c r="E164" s="7" t="s">
        <v>238</v>
      </c>
      <c r="F164" s="7" t="s">
        <v>86</v>
      </c>
      <c r="G164" s="7">
        <v>1</v>
      </c>
      <c r="H164" s="14">
        <v>200</v>
      </c>
      <c r="I164" s="14">
        <f t="shared" si="21"/>
        <v>200</v>
      </c>
      <c r="J164" s="14"/>
      <c r="K164" s="11" t="s">
        <v>32</v>
      </c>
      <c r="L164" s="24" t="s">
        <v>240</v>
      </c>
      <c r="M164" s="7"/>
      <c r="N164" s="7"/>
    </row>
    <row r="165" spans="1:14" ht="30" x14ac:dyDescent="0.25">
      <c r="A165" s="7" t="s">
        <v>236</v>
      </c>
      <c r="B165" s="7" t="s">
        <v>103</v>
      </c>
      <c r="C165" s="7" t="s">
        <v>42</v>
      </c>
      <c r="G165" s="7">
        <v>1</v>
      </c>
      <c r="H165" s="14">
        <v>790</v>
      </c>
      <c r="I165" s="14">
        <f t="shared" si="21"/>
        <v>790</v>
      </c>
      <c r="J165" s="14"/>
      <c r="K165" s="11" t="s">
        <v>32</v>
      </c>
      <c r="L165" s="24" t="s">
        <v>244</v>
      </c>
      <c r="M165" s="7"/>
      <c r="N165" s="7"/>
    </row>
    <row r="166" spans="1:14" ht="15.75" thickBot="1" x14ac:dyDescent="0.3">
      <c r="A166" s="7" t="s">
        <v>236</v>
      </c>
      <c r="B166" s="7" t="s">
        <v>112</v>
      </c>
      <c r="C166" s="7" t="s">
        <v>42</v>
      </c>
      <c r="D166" s="7" t="s">
        <v>237</v>
      </c>
      <c r="E166" s="7" t="s">
        <v>238</v>
      </c>
      <c r="F166" s="7" t="s">
        <v>113</v>
      </c>
      <c r="G166" s="7">
        <v>1</v>
      </c>
      <c r="H166" s="14">
        <v>1045</v>
      </c>
      <c r="I166" s="14">
        <f t="shared" si="21"/>
        <v>1045</v>
      </c>
      <c r="J166" s="14"/>
      <c r="K166" s="11" t="s">
        <v>32</v>
      </c>
      <c r="L166" s="24" t="s">
        <v>240</v>
      </c>
      <c r="M166" s="7"/>
      <c r="N166" s="21"/>
    </row>
    <row r="167" spans="1:14" ht="30.75" thickTop="1" x14ac:dyDescent="0.25">
      <c r="A167" s="7"/>
      <c r="B167" s="7"/>
      <c r="G167" s="7"/>
      <c r="H167" s="14"/>
      <c r="I167" s="14"/>
      <c r="J167" s="14"/>
      <c r="L167" s="29" t="s">
        <v>245</v>
      </c>
      <c r="M167" s="7"/>
      <c r="N167" s="14">
        <f>SUM(N2:N166)</f>
        <v>2690</v>
      </c>
    </row>
    <row r="168" spans="1:14" x14ac:dyDescent="0.25">
      <c r="A168" s="7" t="s">
        <v>246</v>
      </c>
      <c r="B168" s="12"/>
      <c r="C168" s="12"/>
      <c r="D168" s="12"/>
      <c r="E168" s="12"/>
      <c r="F168" s="12"/>
      <c r="G168" s="7"/>
      <c r="H168" s="39">
        <f>SUM(H2:H166)</f>
        <v>36106</v>
      </c>
      <c r="I168" s="14">
        <f>SUM(I2:I166)</f>
        <v>66294</v>
      </c>
      <c r="J168" s="14">
        <f>N167</f>
        <v>2690</v>
      </c>
      <c r="M168" s="7"/>
      <c r="N168" s="7"/>
    </row>
    <row r="169" spans="1:14" x14ac:dyDescent="0.25">
      <c r="A169" s="7" t="s">
        <v>247</v>
      </c>
      <c r="B169" s="7"/>
      <c r="G169" s="7"/>
      <c r="H169" s="14"/>
      <c r="I169" s="14">
        <v>6200</v>
      </c>
      <c r="J169" s="14"/>
      <c r="M169" s="7"/>
      <c r="N169" s="7"/>
    </row>
    <row r="170" spans="1:14" ht="15.75" thickBot="1" x14ac:dyDescent="0.3">
      <c r="A170" s="7" t="s">
        <v>248</v>
      </c>
      <c r="B170" s="13"/>
      <c r="C170" s="13"/>
      <c r="D170" s="13"/>
      <c r="E170" s="13"/>
      <c r="F170" s="13"/>
      <c r="G170" s="7"/>
      <c r="H170" s="14"/>
      <c r="I170" s="22">
        <f>SUM(I168*0.4)</f>
        <v>26517.600000000002</v>
      </c>
      <c r="J170" s="22">
        <f>SUM(J168*0.4)</f>
        <v>1076</v>
      </c>
      <c r="M170" s="7"/>
      <c r="N170" s="7"/>
    </row>
    <row r="171" spans="1:14" ht="30.75" thickTop="1" x14ac:dyDescent="0.25">
      <c r="A171" s="15" t="s">
        <v>249</v>
      </c>
      <c r="B171" s="15"/>
      <c r="C171" s="15"/>
      <c r="D171" s="15"/>
      <c r="E171" s="15"/>
      <c r="F171" s="15"/>
      <c r="G171" s="15"/>
      <c r="H171" s="16"/>
      <c r="I171" s="16">
        <f>SUM(I168:I170)</f>
        <v>99011.6</v>
      </c>
      <c r="J171" s="16">
        <f>SUM(J168:J170)</f>
        <v>3766</v>
      </c>
      <c r="L171" s="26" t="s">
        <v>250</v>
      </c>
      <c r="M171" s="7"/>
      <c r="N171" s="7"/>
    </row>
    <row r="172" spans="1:14" ht="15.75" thickBot="1" x14ac:dyDescent="0.3">
      <c r="A172" s="7"/>
      <c r="B172" s="7"/>
      <c r="G172" s="7"/>
      <c r="H172" s="7"/>
      <c r="I172" s="53" t="s">
        <v>251</v>
      </c>
      <c r="J172" s="21"/>
      <c r="L172" s="26" t="s">
        <v>252</v>
      </c>
      <c r="M172" s="7"/>
      <c r="N172" s="7"/>
    </row>
    <row r="173" spans="1:14" ht="15.75" thickTop="1" x14ac:dyDescent="0.25">
      <c r="A173" s="7"/>
      <c r="B173" s="7"/>
      <c r="G173" s="7"/>
      <c r="H173" s="7"/>
      <c r="I173" s="7"/>
      <c r="J173" s="16">
        <f>I171+J171</f>
        <v>102777.60000000001</v>
      </c>
      <c r="M173" s="7"/>
      <c r="N173" s="7"/>
    </row>
    <row r="174" spans="1:14" x14ac:dyDescent="0.25">
      <c r="A174" s="7"/>
      <c r="B174" s="7"/>
      <c r="G174" s="7"/>
      <c r="H174" s="7"/>
      <c r="I174" s="7"/>
      <c r="J174" s="53" t="s">
        <v>253</v>
      </c>
      <c r="M174" s="7"/>
      <c r="N174" s="7"/>
    </row>
    <row r="175" spans="1:14" x14ac:dyDescent="0.25">
      <c r="A175" s="7"/>
      <c r="B175" s="17"/>
      <c r="C175" s="17"/>
      <c r="D175" s="17"/>
      <c r="E175" s="17"/>
      <c r="F175" s="17"/>
      <c r="G175" s="17"/>
      <c r="H175" s="23" t="s">
        <v>254</v>
      </c>
      <c r="I175" s="17" t="s">
        <v>255</v>
      </c>
      <c r="M175" s="7"/>
      <c r="N175" s="7"/>
    </row>
    <row r="176" spans="1:14" x14ac:dyDescent="0.25">
      <c r="A176" s="7"/>
      <c r="B176" s="7"/>
      <c r="G176" s="7"/>
      <c r="H176" s="7"/>
      <c r="I176" s="7"/>
      <c r="M176" s="7"/>
      <c r="N176" s="7"/>
    </row>
    <row r="177" spans="1:14" x14ac:dyDescent="0.25">
      <c r="A177" s="7"/>
      <c r="B177" s="7"/>
      <c r="G177" s="7"/>
      <c r="H177" s="7"/>
      <c r="I177" s="7"/>
      <c r="M177" s="7"/>
      <c r="N177" s="7"/>
    </row>
    <row r="178" spans="1:14" x14ac:dyDescent="0.25">
      <c r="A178" s="7"/>
      <c r="B178" s="7"/>
      <c r="G178" s="7"/>
      <c r="H178" s="7"/>
      <c r="I178" s="7"/>
      <c r="M178" s="7"/>
      <c r="N178" s="7"/>
    </row>
    <row r="179" spans="1:14" x14ac:dyDescent="0.25">
      <c r="A179" s="7"/>
      <c r="B179" s="7"/>
      <c r="G179" s="7"/>
      <c r="H179" s="7"/>
      <c r="I179" s="7"/>
      <c r="M179" s="7"/>
      <c r="N179" s="7"/>
    </row>
    <row r="180" spans="1:14" x14ac:dyDescent="0.25">
      <c r="A180" s="7"/>
      <c r="B180" s="7" t="s">
        <v>120</v>
      </c>
      <c r="G180" s="7"/>
      <c r="H180" s="7"/>
      <c r="I180" s="7"/>
      <c r="M180" s="7"/>
      <c r="N180" s="7"/>
    </row>
    <row r="181" spans="1:14" x14ac:dyDescent="0.25">
      <c r="A181" s="7"/>
      <c r="B181" s="7"/>
      <c r="G181" s="7"/>
      <c r="H181" s="7"/>
      <c r="I181" s="7"/>
      <c r="M181" s="7"/>
      <c r="N181" s="7"/>
    </row>
    <row r="182" spans="1:14" x14ac:dyDescent="0.25">
      <c r="A182" s="7"/>
      <c r="B182" s="7"/>
      <c r="G182" s="7"/>
      <c r="H182" s="7"/>
      <c r="I182" s="7"/>
      <c r="M182" s="7"/>
      <c r="N182" s="7"/>
    </row>
    <row r="183" spans="1:14" x14ac:dyDescent="0.25">
      <c r="A183" s="7"/>
      <c r="B183" s="7"/>
      <c r="G183" s="7"/>
      <c r="H183" s="7"/>
      <c r="I183" s="7"/>
      <c r="M183" s="7"/>
      <c r="N183" s="7"/>
    </row>
    <row r="184" spans="1:14" x14ac:dyDescent="0.25">
      <c r="A184" s="7"/>
      <c r="B184" s="7"/>
      <c r="G184" s="7"/>
      <c r="H184" s="7"/>
      <c r="I184" s="7"/>
      <c r="M184" s="7"/>
      <c r="N184" s="7"/>
    </row>
    <row r="185" spans="1:14" x14ac:dyDescent="0.25">
      <c r="A185" s="7"/>
      <c r="B185" s="7"/>
      <c r="G185" s="7"/>
      <c r="H185" s="7"/>
      <c r="I185" s="7"/>
      <c r="M185" s="7"/>
      <c r="N185" s="7"/>
    </row>
    <row r="186" spans="1:14" x14ac:dyDescent="0.25">
      <c r="A186" s="7"/>
      <c r="B186" s="7"/>
      <c r="G186" s="7"/>
      <c r="H186" s="7"/>
      <c r="I186" s="14">
        <f>SUM(I158:I166)</f>
        <v>5010</v>
      </c>
      <c r="M186" s="7"/>
      <c r="N186" s="7"/>
    </row>
    <row r="187" spans="1:14" x14ac:dyDescent="0.25">
      <c r="A187" s="7"/>
      <c r="B187" s="7"/>
      <c r="G187" s="7"/>
      <c r="H187" s="7"/>
      <c r="I187" s="7"/>
      <c r="M187" s="7"/>
      <c r="N187" s="7"/>
    </row>
    <row r="188" spans="1:14" x14ac:dyDescent="0.25">
      <c r="A188" s="7"/>
      <c r="B188" s="7"/>
      <c r="G188" s="7"/>
      <c r="H188" s="7"/>
      <c r="I188" s="7"/>
      <c r="M188" s="7"/>
      <c r="N188" s="7"/>
    </row>
    <row r="189" spans="1:14" x14ac:dyDescent="0.25">
      <c r="A189" s="7"/>
      <c r="B189" s="7"/>
      <c r="G189" s="7"/>
      <c r="H189" s="7"/>
      <c r="I189" s="7"/>
      <c r="M189" s="7"/>
      <c r="N189" s="7"/>
    </row>
    <row r="190" spans="1:14" x14ac:dyDescent="0.25">
      <c r="A190" s="7"/>
      <c r="B190" s="7"/>
      <c r="G190" s="7"/>
      <c r="H190" s="7"/>
      <c r="I190" s="7"/>
      <c r="M190" s="7"/>
      <c r="N190" s="7"/>
    </row>
    <row r="191" spans="1:14" x14ac:dyDescent="0.25">
      <c r="A191" s="7"/>
      <c r="B191" s="7"/>
      <c r="G191" s="7"/>
      <c r="H191" s="7"/>
      <c r="I191" s="7"/>
      <c r="M191" s="7"/>
      <c r="N191" s="7"/>
    </row>
    <row r="192" spans="1:14" x14ac:dyDescent="0.25">
      <c r="A192" s="7"/>
      <c r="B192" s="7"/>
      <c r="G192" s="7"/>
      <c r="H192" s="7"/>
      <c r="I192" s="7"/>
      <c r="M192" s="7"/>
      <c r="N192" s="7"/>
    </row>
    <row r="193" spans="1:14" x14ac:dyDescent="0.25">
      <c r="A193" s="7"/>
      <c r="B193" s="7"/>
      <c r="G193" s="7"/>
      <c r="H193" s="7"/>
      <c r="I193" s="7"/>
      <c r="M193" s="7"/>
      <c r="N193" s="7"/>
    </row>
    <row r="194" spans="1:14" x14ac:dyDescent="0.25">
      <c r="A194" s="7"/>
      <c r="B194" s="7"/>
      <c r="G194" s="7"/>
      <c r="H194" s="7"/>
      <c r="I194" s="7"/>
      <c r="M194" s="7"/>
      <c r="N194" s="7"/>
    </row>
    <row r="195" spans="1:14" x14ac:dyDescent="0.25">
      <c r="A195" s="7"/>
      <c r="B195" s="7"/>
      <c r="G195" s="7"/>
      <c r="H195" s="7"/>
      <c r="I195" s="7"/>
      <c r="M195" s="7"/>
      <c r="N195" s="7"/>
    </row>
    <row r="196" spans="1:14" x14ac:dyDescent="0.25">
      <c r="A196" s="7"/>
      <c r="B196" s="7"/>
      <c r="G196" s="7"/>
      <c r="H196" s="7"/>
      <c r="I196" s="7"/>
      <c r="M196" s="7"/>
      <c r="N196" s="7"/>
    </row>
    <row r="197" spans="1:14" x14ac:dyDescent="0.25">
      <c r="A197" s="7"/>
      <c r="B197" s="7"/>
      <c r="G197" s="7"/>
      <c r="H197" s="7"/>
      <c r="I197" s="7"/>
      <c r="M197" s="7"/>
      <c r="N197" s="7"/>
    </row>
    <row r="198" spans="1:14" x14ac:dyDescent="0.25">
      <c r="A198" s="7"/>
      <c r="B198" s="7"/>
      <c r="G198" s="7"/>
      <c r="H198" s="7"/>
      <c r="I198" s="7"/>
      <c r="M198" s="7"/>
      <c r="N198" s="7"/>
    </row>
    <row r="199" spans="1:14" x14ac:dyDescent="0.25">
      <c r="A199" s="7"/>
      <c r="B199" s="7"/>
      <c r="G199" s="7"/>
      <c r="H199" s="7"/>
      <c r="I199" s="7"/>
      <c r="M199" s="7"/>
      <c r="N199" s="7"/>
    </row>
    <row r="200" spans="1:14" x14ac:dyDescent="0.25">
      <c r="A200" s="7"/>
      <c r="B200" s="7"/>
      <c r="G200" s="7"/>
      <c r="H200" s="7"/>
      <c r="I200" s="7"/>
      <c r="M200" s="7"/>
      <c r="N200" s="7"/>
    </row>
    <row r="201" spans="1:14" x14ac:dyDescent="0.25">
      <c r="A201" s="7"/>
      <c r="B201" s="7"/>
      <c r="G201" s="7"/>
      <c r="H201" s="7"/>
      <c r="I201" s="7"/>
      <c r="M201" s="7"/>
      <c r="N201" s="7"/>
    </row>
    <row r="202" spans="1:14" x14ac:dyDescent="0.25">
      <c r="A202" s="7"/>
      <c r="B202" s="7"/>
      <c r="G202" s="7"/>
      <c r="H202" s="7"/>
      <c r="I202" s="7"/>
      <c r="M202" s="7"/>
      <c r="N202" s="7"/>
    </row>
    <row r="203" spans="1:14" x14ac:dyDescent="0.25">
      <c r="A203" s="7"/>
      <c r="B203" s="7"/>
      <c r="G203" s="7"/>
      <c r="H203" s="7"/>
      <c r="I203" s="7"/>
      <c r="M203" s="7"/>
      <c r="N203" s="7"/>
    </row>
    <row r="204" spans="1:14" x14ac:dyDescent="0.25">
      <c r="A204" s="7"/>
      <c r="B204" s="7"/>
      <c r="G204" s="7"/>
      <c r="H204" s="7"/>
      <c r="I204" s="7"/>
      <c r="M204" s="7"/>
      <c r="N204" s="7"/>
    </row>
    <row r="205" spans="1:14" x14ac:dyDescent="0.25">
      <c r="A205" s="7"/>
      <c r="B205" s="7"/>
      <c r="G205" s="7"/>
      <c r="H205" s="7"/>
      <c r="I205" s="7"/>
      <c r="M205" s="7"/>
      <c r="N205" s="7"/>
    </row>
    <row r="206" spans="1:14" x14ac:dyDescent="0.25">
      <c r="A206" s="7"/>
      <c r="B206" s="7"/>
      <c r="G206" s="7"/>
      <c r="H206" s="7"/>
      <c r="I206" s="7"/>
      <c r="M206" s="7"/>
      <c r="N206" s="7"/>
    </row>
    <row r="207" spans="1:14" x14ac:dyDescent="0.25">
      <c r="A207" s="7"/>
      <c r="B207" s="7"/>
      <c r="G207" s="7"/>
      <c r="H207" s="7"/>
      <c r="I207" s="7"/>
      <c r="M207" s="7"/>
      <c r="N207" s="7"/>
    </row>
    <row r="208" spans="1:14" x14ac:dyDescent="0.25">
      <c r="A208" s="7"/>
      <c r="B208" s="7"/>
      <c r="G208" s="7"/>
      <c r="H208" s="7"/>
      <c r="I208" s="7"/>
      <c r="M208" s="7"/>
      <c r="N208" s="7"/>
    </row>
    <row r="209" spans="1:14" x14ac:dyDescent="0.25">
      <c r="A209" s="7"/>
      <c r="B209" s="7"/>
      <c r="G209" s="7"/>
      <c r="H209" s="7"/>
      <c r="I209" s="7"/>
      <c r="M209" s="7"/>
      <c r="N209" s="7"/>
    </row>
    <row r="210" spans="1:14" x14ac:dyDescent="0.25">
      <c r="A210" s="7"/>
      <c r="B210" s="7"/>
      <c r="G210" s="7"/>
      <c r="H210" s="7"/>
      <c r="I210" s="7"/>
      <c r="M210" s="7"/>
      <c r="N210" s="7"/>
    </row>
    <row r="211" spans="1:14" x14ac:dyDescent="0.25">
      <c r="A211" s="7"/>
      <c r="B211" s="7"/>
      <c r="G211" s="7"/>
      <c r="H211" s="7"/>
      <c r="I211" s="7"/>
      <c r="M211" s="7"/>
      <c r="N211" s="7"/>
    </row>
    <row r="212" spans="1:14" x14ac:dyDescent="0.25">
      <c r="A212" s="7"/>
      <c r="B212" s="7"/>
      <c r="G212" s="7"/>
      <c r="H212" s="7"/>
      <c r="I212" s="7"/>
      <c r="M212" s="7"/>
      <c r="N212" s="7"/>
    </row>
    <row r="213" spans="1:14" x14ac:dyDescent="0.25">
      <c r="A213" s="7"/>
      <c r="B213" s="7"/>
      <c r="G213" s="7"/>
      <c r="H213" s="7"/>
      <c r="I213" s="7"/>
      <c r="M213" s="7"/>
      <c r="N213" s="7"/>
    </row>
    <row r="214" spans="1:14" x14ac:dyDescent="0.25">
      <c r="A214" s="7"/>
      <c r="B214" s="7"/>
      <c r="G214" s="7"/>
      <c r="H214" s="7"/>
      <c r="I214" s="7"/>
      <c r="M214" s="7"/>
      <c r="N214" s="7"/>
    </row>
    <row r="215" spans="1:14" x14ac:dyDescent="0.25">
      <c r="A215" s="7"/>
      <c r="B215" s="7"/>
      <c r="G215" s="7"/>
      <c r="H215" s="7"/>
      <c r="I215" s="7"/>
      <c r="M215" s="7"/>
      <c r="N215" s="7"/>
    </row>
    <row r="216" spans="1:14" x14ac:dyDescent="0.25">
      <c r="A216" s="7"/>
      <c r="B216" s="7"/>
      <c r="G216" s="7"/>
      <c r="H216" s="7"/>
      <c r="I216" s="7"/>
      <c r="M216" s="7"/>
      <c r="N216" s="7"/>
    </row>
    <row r="217" spans="1:14" x14ac:dyDescent="0.25">
      <c r="A217" s="7"/>
      <c r="B217" s="7"/>
      <c r="G217" s="7"/>
      <c r="H217" s="7"/>
      <c r="I217" s="7"/>
      <c r="M217" s="7"/>
      <c r="N217" s="7"/>
    </row>
    <row r="218" spans="1:14" x14ac:dyDescent="0.25">
      <c r="A218" s="7"/>
      <c r="B218" s="7"/>
      <c r="G218" s="7"/>
      <c r="H218" s="7"/>
      <c r="I218" s="7"/>
      <c r="M218" s="7"/>
      <c r="N218" s="7"/>
    </row>
    <row r="219" spans="1:14" x14ac:dyDescent="0.25">
      <c r="A219" s="7"/>
      <c r="B219" s="7"/>
      <c r="G219" s="7"/>
      <c r="H219" s="7"/>
      <c r="I219" s="7"/>
      <c r="M219" s="7"/>
      <c r="N219" s="7"/>
    </row>
    <row r="220" spans="1:14" x14ac:dyDescent="0.25">
      <c r="A220" s="7"/>
      <c r="B220" s="7"/>
      <c r="G220" s="7"/>
      <c r="H220" s="7"/>
      <c r="I220" s="7"/>
      <c r="M220" s="7"/>
      <c r="N220" s="7"/>
    </row>
    <row r="221" spans="1:14" x14ac:dyDescent="0.25">
      <c r="A221" s="7"/>
      <c r="B221" s="7"/>
      <c r="G221" s="7"/>
      <c r="H221" s="7"/>
      <c r="I221" s="7"/>
      <c r="M221" s="7"/>
      <c r="N221" s="7"/>
    </row>
    <row r="222" spans="1:14" x14ac:dyDescent="0.25">
      <c r="A222" s="7"/>
      <c r="B222" s="7"/>
      <c r="G222" s="7"/>
      <c r="H222" s="7"/>
      <c r="I222" s="7"/>
      <c r="M222" s="7"/>
      <c r="N222" s="7"/>
    </row>
    <row r="223" spans="1:14" x14ac:dyDescent="0.25">
      <c r="A223" s="7"/>
      <c r="B223" s="7"/>
      <c r="G223" s="7"/>
      <c r="H223" s="7"/>
      <c r="I223" s="7"/>
      <c r="M223" s="7"/>
      <c r="N223" s="7"/>
    </row>
    <row r="224" spans="1:14" x14ac:dyDescent="0.25">
      <c r="A224" s="7"/>
      <c r="B224" s="7"/>
      <c r="G224" s="7"/>
      <c r="H224" s="7"/>
      <c r="I224" s="7"/>
      <c r="M224" s="7"/>
      <c r="N224" s="7"/>
    </row>
    <row r="225" spans="1:14" x14ac:dyDescent="0.25">
      <c r="A225" s="7"/>
      <c r="B225" s="7"/>
      <c r="G225" s="7"/>
      <c r="H225" s="7"/>
      <c r="I225" s="7"/>
      <c r="M225" s="7"/>
      <c r="N225" s="7"/>
    </row>
    <row r="226" spans="1:14" x14ac:dyDescent="0.25">
      <c r="A226" s="7"/>
      <c r="B226" s="7"/>
      <c r="G226" s="7"/>
      <c r="H226" s="7"/>
      <c r="I226" s="7"/>
      <c r="M226" s="7"/>
      <c r="N226" s="7"/>
    </row>
    <row r="227" spans="1:14" x14ac:dyDescent="0.25">
      <c r="A227" s="7"/>
      <c r="B227" s="7"/>
      <c r="G227" s="7"/>
      <c r="H227" s="7"/>
      <c r="I227" s="7"/>
      <c r="M227" s="7"/>
      <c r="N227" s="7"/>
    </row>
    <row r="228" spans="1:14" x14ac:dyDescent="0.25">
      <c r="A228" s="7"/>
      <c r="B228" s="7"/>
      <c r="G228" s="7"/>
      <c r="H228" s="7"/>
      <c r="I228" s="7"/>
      <c r="M228" s="7"/>
      <c r="N228" s="7"/>
    </row>
    <row r="229" spans="1:14" x14ac:dyDescent="0.25">
      <c r="A229" s="7"/>
      <c r="B229" s="7"/>
      <c r="G229" s="7"/>
      <c r="H229" s="7"/>
      <c r="I229" s="7"/>
      <c r="M229" s="7"/>
      <c r="N229" s="7"/>
    </row>
  </sheetData>
  <phoneticPr fontId="5" type="noConversion"/>
  <printOptions gridLines="1"/>
  <pageMargins left="0.25" right="0.25" top="0.75" bottom="0.75" header="0.3" footer="0.3"/>
  <pageSetup paperSize="17" scale="84" fitToHeight="0" orientation="landscape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DDE-F6E8-4110-91F6-368FE42087C5}">
  <dimension ref="A1:AT154"/>
  <sheetViews>
    <sheetView workbookViewId="0">
      <selection activeCell="D10" sqref="D10"/>
    </sheetView>
  </sheetViews>
  <sheetFormatPr defaultRowHeight="15" x14ac:dyDescent="0.25"/>
  <cols>
    <col min="1" max="1" width="30.85546875" bestFit="1" customWidth="1"/>
    <col min="2" max="5" width="22.140625" bestFit="1" customWidth="1"/>
    <col min="6" max="6" width="11.28515625" bestFit="1" customWidth="1"/>
    <col min="7" max="7" width="14.140625" bestFit="1" customWidth="1"/>
    <col min="8" max="8" width="35.140625" customWidth="1"/>
    <col min="9" max="9" width="30.85546875" bestFit="1" customWidth="1"/>
    <col min="10" max="13" width="22.140625" bestFit="1" customWidth="1"/>
    <col min="14" max="14" width="11.28515625" bestFit="1" customWidth="1"/>
    <col min="15" max="15" width="33" bestFit="1" customWidth="1"/>
    <col min="16" max="16" width="11.5703125" bestFit="1" customWidth="1"/>
    <col min="17" max="17" width="19.85546875" bestFit="1" customWidth="1"/>
    <col min="18" max="18" width="7.28515625" bestFit="1" customWidth="1"/>
    <col min="19" max="19" width="29.140625" bestFit="1" customWidth="1"/>
    <col min="20" max="20" width="22.85546875" bestFit="1" customWidth="1"/>
    <col min="21" max="21" width="21.85546875" bestFit="1" customWidth="1"/>
    <col min="22" max="22" width="28" bestFit="1" customWidth="1"/>
    <col min="23" max="23" width="32.28515625" bestFit="1" customWidth="1"/>
    <col min="24" max="24" width="23.42578125" bestFit="1" customWidth="1"/>
    <col min="25" max="25" width="15.140625" bestFit="1" customWidth="1"/>
    <col min="26" max="27" width="17.5703125" bestFit="1" customWidth="1"/>
    <col min="28" max="28" width="27.42578125" bestFit="1" customWidth="1"/>
    <col min="29" max="29" width="8.140625" bestFit="1" customWidth="1"/>
    <col min="30" max="30" width="11.85546875" bestFit="1" customWidth="1"/>
    <col min="31" max="31" width="21" bestFit="1" customWidth="1"/>
    <col min="32" max="32" width="15" bestFit="1" customWidth="1"/>
    <col min="33" max="33" width="10.7109375" bestFit="1" customWidth="1"/>
    <col min="34" max="34" width="6.42578125" bestFit="1" customWidth="1"/>
    <col min="35" max="35" width="14.28515625" bestFit="1" customWidth="1"/>
    <col min="36" max="36" width="7.7109375" bestFit="1" customWidth="1"/>
    <col min="37" max="37" width="10.42578125" bestFit="1" customWidth="1"/>
    <col min="38" max="38" width="19.85546875" bestFit="1" customWidth="1"/>
    <col min="39" max="39" width="12.5703125" bestFit="1" customWidth="1"/>
    <col min="40" max="40" width="20.7109375" bestFit="1" customWidth="1"/>
    <col min="41" max="41" width="9.28515625" bestFit="1" customWidth="1"/>
    <col min="42" max="42" width="11.140625" bestFit="1" customWidth="1"/>
    <col min="43" max="43" width="5.85546875" bestFit="1" customWidth="1"/>
    <col min="44" max="44" width="32.5703125" bestFit="1" customWidth="1"/>
    <col min="45" max="45" width="7.42578125" bestFit="1" customWidth="1"/>
    <col min="46" max="46" width="11.7109375" bestFit="1" customWidth="1"/>
  </cols>
  <sheetData>
    <row r="1" spans="1:46" x14ac:dyDescent="0.25">
      <c r="A1" s="10" t="s">
        <v>256</v>
      </c>
      <c r="B1" s="7" t="s">
        <v>257</v>
      </c>
      <c r="C1" s="7"/>
      <c r="D1" s="7"/>
      <c r="E1" s="7"/>
      <c r="F1" s="7"/>
      <c r="G1" s="7"/>
      <c r="H1" s="10" t="s">
        <v>256</v>
      </c>
      <c r="I1" s="7" t="s">
        <v>257</v>
      </c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46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46" x14ac:dyDescent="0.25">
      <c r="A3" s="10" t="s">
        <v>258</v>
      </c>
      <c r="B3" s="10" t="s">
        <v>259</v>
      </c>
      <c r="G3" s="7"/>
      <c r="H3" s="10" t="s">
        <v>258</v>
      </c>
      <c r="J3" s="10" t="s">
        <v>259</v>
      </c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46" x14ac:dyDescent="0.25">
      <c r="A4" s="10" t="s">
        <v>14</v>
      </c>
      <c r="B4" s="7" t="s">
        <v>50</v>
      </c>
      <c r="C4" s="7" t="s">
        <v>29</v>
      </c>
      <c r="D4" s="7" t="s">
        <v>35</v>
      </c>
      <c r="E4" s="7" t="s">
        <v>55</v>
      </c>
      <c r="F4" s="7" t="s">
        <v>260</v>
      </c>
      <c r="G4" s="7"/>
      <c r="H4" s="10" t="s">
        <v>13</v>
      </c>
      <c r="I4" s="10" t="s">
        <v>14</v>
      </c>
      <c r="J4" s="7" t="s">
        <v>50</v>
      </c>
      <c r="K4" s="7" t="s">
        <v>29</v>
      </c>
      <c r="L4" s="7" t="s">
        <v>35</v>
      </c>
      <c r="M4" s="7" t="s">
        <v>55</v>
      </c>
      <c r="N4" s="7" t="s">
        <v>260</v>
      </c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</row>
    <row r="5" spans="1:46" x14ac:dyDescent="0.25">
      <c r="A5" s="7" t="s">
        <v>49</v>
      </c>
      <c r="B5" s="51">
        <v>7</v>
      </c>
      <c r="C5" s="51"/>
      <c r="D5" s="51"/>
      <c r="E5" s="51"/>
      <c r="F5" s="51">
        <v>7</v>
      </c>
      <c r="G5" s="7"/>
      <c r="H5" s="7" t="s">
        <v>27</v>
      </c>
      <c r="I5" s="7" t="s">
        <v>28</v>
      </c>
      <c r="J5" s="51"/>
      <c r="K5" s="51">
        <v>5</v>
      </c>
      <c r="L5" s="51"/>
      <c r="M5" s="51"/>
      <c r="N5" s="51">
        <v>5</v>
      </c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</row>
    <row r="6" spans="1:46" x14ac:dyDescent="0.25">
      <c r="A6" s="7" t="s">
        <v>28</v>
      </c>
      <c r="B6" s="51"/>
      <c r="C6" s="51">
        <v>5</v>
      </c>
      <c r="D6" s="51"/>
      <c r="E6" s="51"/>
      <c r="F6" s="51">
        <v>5</v>
      </c>
      <c r="G6" s="7"/>
      <c r="I6" s="7" t="s">
        <v>34</v>
      </c>
      <c r="J6" s="51"/>
      <c r="K6" s="51"/>
      <c r="L6" s="51">
        <v>1</v>
      </c>
      <c r="M6" s="51"/>
      <c r="N6" s="51">
        <v>1</v>
      </c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x14ac:dyDescent="0.25">
      <c r="A7" s="7" t="s">
        <v>34</v>
      </c>
      <c r="B7" s="51"/>
      <c r="C7" s="51"/>
      <c r="D7" s="51">
        <v>52</v>
      </c>
      <c r="E7" s="51"/>
      <c r="F7" s="51">
        <v>52</v>
      </c>
      <c r="G7" s="7"/>
      <c r="I7" s="7" t="s">
        <v>36</v>
      </c>
      <c r="J7" s="51"/>
      <c r="K7" s="51"/>
      <c r="L7" s="51">
        <v>3</v>
      </c>
      <c r="M7" s="51"/>
      <c r="N7" s="51">
        <v>3</v>
      </c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</row>
    <row r="8" spans="1:46" x14ac:dyDescent="0.25">
      <c r="A8" s="7" t="s">
        <v>54</v>
      </c>
      <c r="B8" s="51"/>
      <c r="C8" s="51"/>
      <c r="D8" s="51"/>
      <c r="E8" s="51">
        <v>16</v>
      </c>
      <c r="F8" s="51">
        <v>16</v>
      </c>
      <c r="G8" s="7"/>
      <c r="H8" s="7" t="s">
        <v>261</v>
      </c>
      <c r="I8" s="7"/>
      <c r="J8" s="51"/>
      <c r="K8" s="51">
        <v>5</v>
      </c>
      <c r="L8" s="51">
        <v>4</v>
      </c>
      <c r="M8" s="51"/>
      <c r="N8" s="51">
        <v>9</v>
      </c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</row>
    <row r="9" spans="1:46" x14ac:dyDescent="0.25">
      <c r="A9" s="7" t="s">
        <v>36</v>
      </c>
      <c r="B9" s="51"/>
      <c r="C9" s="51"/>
      <c r="D9" s="51">
        <v>107</v>
      </c>
      <c r="E9" s="51"/>
      <c r="F9" s="51">
        <v>107</v>
      </c>
      <c r="G9" s="7"/>
      <c r="H9" s="7" t="s">
        <v>48</v>
      </c>
      <c r="I9" s="7" t="s">
        <v>49</v>
      </c>
      <c r="J9" s="51">
        <v>1</v>
      </c>
      <c r="K9" s="51"/>
      <c r="L9" s="51"/>
      <c r="M9" s="51"/>
      <c r="N9" s="51">
        <v>1</v>
      </c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</row>
    <row r="10" spans="1:46" x14ac:dyDescent="0.25">
      <c r="A10" s="7" t="s">
        <v>52</v>
      </c>
      <c r="B10" s="51"/>
      <c r="C10" s="51"/>
      <c r="D10" s="54">
        <v>36</v>
      </c>
      <c r="E10" s="51"/>
      <c r="F10" s="51">
        <v>36</v>
      </c>
      <c r="G10" s="7"/>
      <c r="I10" s="7" t="s">
        <v>34</v>
      </c>
      <c r="J10" s="51"/>
      <c r="K10" s="51"/>
      <c r="L10" s="51">
        <v>1</v>
      </c>
      <c r="M10" s="51"/>
      <c r="N10" s="51">
        <v>1</v>
      </c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</row>
    <row r="11" spans="1:46" x14ac:dyDescent="0.25">
      <c r="A11" s="7" t="s">
        <v>56</v>
      </c>
      <c r="B11" s="51"/>
      <c r="C11" s="51"/>
      <c r="D11" s="51">
        <v>130</v>
      </c>
      <c r="E11" s="51"/>
      <c r="F11" s="51">
        <v>130</v>
      </c>
      <c r="G11" s="7"/>
      <c r="I11" s="7" t="s">
        <v>54</v>
      </c>
      <c r="J11" s="51"/>
      <c r="K11" s="51"/>
      <c r="L11" s="51"/>
      <c r="M11" s="51">
        <v>3</v>
      </c>
      <c r="N11" s="51">
        <v>3</v>
      </c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</row>
    <row r="12" spans="1:46" x14ac:dyDescent="0.25">
      <c r="A12" s="7" t="s">
        <v>262</v>
      </c>
      <c r="B12" s="51"/>
      <c r="C12" s="51"/>
      <c r="D12" s="51">
        <v>21</v>
      </c>
      <c r="E12" s="51"/>
      <c r="F12" s="51">
        <v>21</v>
      </c>
      <c r="G12" s="7"/>
      <c r="I12" s="7" t="s">
        <v>36</v>
      </c>
      <c r="J12" s="51"/>
      <c r="K12" s="51"/>
      <c r="L12" s="51">
        <v>21</v>
      </c>
      <c r="M12" s="51"/>
      <c r="N12" s="51">
        <v>21</v>
      </c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</row>
    <row r="13" spans="1:46" x14ac:dyDescent="0.25">
      <c r="A13" s="7" t="s">
        <v>260</v>
      </c>
      <c r="B13" s="51">
        <v>7</v>
      </c>
      <c r="C13" s="51">
        <v>5</v>
      </c>
      <c r="D13" s="51">
        <v>346</v>
      </c>
      <c r="E13" s="51">
        <v>16</v>
      </c>
      <c r="F13" s="51">
        <v>374</v>
      </c>
      <c r="G13" s="7"/>
      <c r="I13" s="7" t="s">
        <v>52</v>
      </c>
      <c r="J13" s="51"/>
      <c r="K13" s="51"/>
      <c r="L13" s="51">
        <v>8</v>
      </c>
      <c r="M13" s="51"/>
      <c r="N13" s="51">
        <v>8</v>
      </c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</row>
    <row r="14" spans="1:46" x14ac:dyDescent="0.25">
      <c r="A14" s="7"/>
      <c r="B14" s="7"/>
      <c r="C14" s="7"/>
      <c r="D14" s="7"/>
      <c r="E14" s="7"/>
      <c r="F14" s="7"/>
      <c r="G14" s="7"/>
      <c r="I14" s="7" t="s">
        <v>56</v>
      </c>
      <c r="J14" s="51"/>
      <c r="K14" s="51"/>
      <c r="L14" s="51">
        <v>27</v>
      </c>
      <c r="M14" s="51"/>
      <c r="N14" s="51">
        <v>27</v>
      </c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</row>
    <row r="15" spans="1:46" x14ac:dyDescent="0.25">
      <c r="A15" s="7"/>
      <c r="B15" s="7"/>
      <c r="C15" s="7"/>
      <c r="D15" s="7"/>
      <c r="E15" s="7"/>
      <c r="F15" s="7"/>
      <c r="G15" s="7"/>
      <c r="H15" s="7" t="s">
        <v>263</v>
      </c>
      <c r="I15" s="7"/>
      <c r="J15" s="51">
        <v>1</v>
      </c>
      <c r="K15" s="51"/>
      <c r="L15" s="51">
        <v>57</v>
      </c>
      <c r="M15" s="51">
        <v>3</v>
      </c>
      <c r="N15" s="51">
        <v>61</v>
      </c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</row>
    <row r="16" spans="1:46" x14ac:dyDescent="0.25">
      <c r="A16" s="7"/>
      <c r="B16" s="7"/>
      <c r="C16" s="7"/>
      <c r="D16" s="7"/>
      <c r="E16" s="7"/>
      <c r="F16" s="7"/>
      <c r="G16" s="7"/>
      <c r="H16" s="7" t="s">
        <v>64</v>
      </c>
      <c r="I16" s="7" t="s">
        <v>49</v>
      </c>
      <c r="J16" s="51">
        <v>1</v>
      </c>
      <c r="K16" s="51"/>
      <c r="L16" s="51"/>
      <c r="M16" s="51"/>
      <c r="N16" s="51">
        <v>1</v>
      </c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</row>
    <row r="17" spans="1:46" x14ac:dyDescent="0.25">
      <c r="A17" s="7"/>
      <c r="B17" s="7"/>
      <c r="C17" s="7"/>
      <c r="D17" s="7"/>
      <c r="E17" s="7"/>
      <c r="F17" s="7" t="s">
        <v>120</v>
      </c>
      <c r="G17" s="7"/>
      <c r="I17" s="7" t="s">
        <v>34</v>
      </c>
      <c r="J17" s="51"/>
      <c r="K17" s="51"/>
      <c r="L17" s="51">
        <v>6</v>
      </c>
      <c r="M17" s="51"/>
      <c r="N17" s="51">
        <v>6</v>
      </c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</row>
    <row r="18" spans="1:46" x14ac:dyDescent="0.25">
      <c r="A18" s="7"/>
      <c r="B18" s="7"/>
      <c r="C18" s="7"/>
      <c r="D18" s="7"/>
      <c r="E18" s="7"/>
      <c r="F18" s="7"/>
      <c r="G18" s="7"/>
      <c r="I18" s="7" t="s">
        <v>36</v>
      </c>
      <c r="J18" s="51"/>
      <c r="K18" s="51"/>
      <c r="L18" s="51">
        <v>3</v>
      </c>
      <c r="M18" s="51"/>
      <c r="N18" s="51">
        <v>3</v>
      </c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</row>
    <row r="19" spans="1:46" x14ac:dyDescent="0.25">
      <c r="A19" s="7"/>
      <c r="B19" s="7"/>
      <c r="C19" s="7"/>
      <c r="D19" s="7"/>
      <c r="E19" s="7"/>
      <c r="F19" s="7"/>
      <c r="G19" s="7"/>
      <c r="I19" s="7" t="s">
        <v>52</v>
      </c>
      <c r="J19" s="51"/>
      <c r="K19" s="51"/>
      <c r="L19" s="51">
        <v>1</v>
      </c>
      <c r="M19" s="51"/>
      <c r="N19" s="51">
        <v>1</v>
      </c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</row>
    <row r="20" spans="1:46" x14ac:dyDescent="0.25">
      <c r="A20" s="7"/>
      <c r="B20" s="7"/>
      <c r="C20" s="7"/>
      <c r="D20" s="7"/>
      <c r="E20" s="7"/>
      <c r="F20" s="7"/>
      <c r="G20" s="7"/>
      <c r="I20" s="7" t="s">
        <v>56</v>
      </c>
      <c r="J20" s="51"/>
      <c r="K20" s="51"/>
      <c r="L20" s="51">
        <v>4</v>
      </c>
      <c r="M20" s="51"/>
      <c r="N20" s="51">
        <v>4</v>
      </c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</row>
    <row r="21" spans="1:46" x14ac:dyDescent="0.25">
      <c r="A21" s="7"/>
      <c r="B21" s="7"/>
      <c r="C21" s="7"/>
      <c r="D21" s="7"/>
      <c r="E21" s="7"/>
      <c r="F21" s="7"/>
      <c r="G21" s="7"/>
      <c r="H21" s="7" t="s">
        <v>264</v>
      </c>
      <c r="I21" s="7"/>
      <c r="J21" s="51">
        <v>1</v>
      </c>
      <c r="K21" s="51"/>
      <c r="L21" s="51">
        <v>14</v>
      </c>
      <c r="M21" s="51"/>
      <c r="N21" s="51">
        <v>15</v>
      </c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</row>
    <row r="22" spans="1:46" x14ac:dyDescent="0.25">
      <c r="A22" s="7"/>
      <c r="B22" s="7"/>
      <c r="C22" s="7"/>
      <c r="D22" s="7"/>
      <c r="E22" s="7"/>
      <c r="F22" s="7"/>
      <c r="G22" s="7"/>
      <c r="H22" s="7" t="s">
        <v>78</v>
      </c>
      <c r="I22" s="7" t="s">
        <v>54</v>
      </c>
      <c r="J22" s="51"/>
      <c r="K22" s="51"/>
      <c r="L22" s="51"/>
      <c r="M22" s="51">
        <v>2</v>
      </c>
      <c r="N22" s="51">
        <v>2</v>
      </c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</row>
    <row r="23" spans="1:46" x14ac:dyDescent="0.25">
      <c r="A23" s="7"/>
      <c r="B23" s="7"/>
      <c r="C23" s="7"/>
      <c r="D23" s="7"/>
      <c r="E23" s="7"/>
      <c r="F23" s="7"/>
      <c r="G23" s="7"/>
      <c r="I23" s="7" t="s">
        <v>36</v>
      </c>
      <c r="J23" s="51"/>
      <c r="K23" s="51"/>
      <c r="L23" s="51">
        <v>10</v>
      </c>
      <c r="M23" s="51"/>
      <c r="N23" s="51">
        <v>10</v>
      </c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</row>
    <row r="24" spans="1:46" x14ac:dyDescent="0.25">
      <c r="A24" s="7"/>
      <c r="B24" s="7"/>
      <c r="C24" s="7"/>
      <c r="D24" s="7"/>
      <c r="E24" s="7"/>
      <c r="F24" s="7"/>
      <c r="G24" s="7"/>
      <c r="I24" s="7" t="s">
        <v>52</v>
      </c>
      <c r="J24" s="51"/>
      <c r="K24" s="51"/>
      <c r="L24" s="51">
        <v>1</v>
      </c>
      <c r="M24" s="51"/>
      <c r="N24" s="51">
        <v>1</v>
      </c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</row>
    <row r="25" spans="1:46" x14ac:dyDescent="0.25">
      <c r="A25" s="7"/>
      <c r="B25" s="7"/>
      <c r="C25" s="7"/>
      <c r="D25" s="7"/>
      <c r="E25" s="7"/>
      <c r="F25" s="7"/>
      <c r="G25" s="7"/>
      <c r="I25" s="7" t="s">
        <v>262</v>
      </c>
      <c r="J25" s="51"/>
      <c r="K25" s="51"/>
      <c r="L25" s="51">
        <v>15</v>
      </c>
      <c r="M25" s="51"/>
      <c r="N25" s="51">
        <v>15</v>
      </c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</row>
    <row r="26" spans="1:46" x14ac:dyDescent="0.25">
      <c r="A26" s="7"/>
      <c r="B26" s="7"/>
      <c r="C26" s="7"/>
      <c r="D26" s="7"/>
      <c r="E26" s="7"/>
      <c r="F26" s="7"/>
      <c r="G26" s="7"/>
      <c r="H26" s="7" t="s">
        <v>265</v>
      </c>
      <c r="I26" s="7"/>
      <c r="J26" s="51"/>
      <c r="K26" s="51"/>
      <c r="L26" s="51">
        <v>26</v>
      </c>
      <c r="M26" s="51">
        <v>2</v>
      </c>
      <c r="N26" s="51">
        <v>28</v>
      </c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</row>
    <row r="27" spans="1:46" x14ac:dyDescent="0.25">
      <c r="A27" s="7"/>
      <c r="B27" s="7"/>
      <c r="C27" s="7"/>
      <c r="D27" s="7"/>
      <c r="E27" s="7"/>
      <c r="F27" s="7"/>
      <c r="G27" s="7"/>
      <c r="H27" s="7" t="s">
        <v>74</v>
      </c>
      <c r="I27" s="7" t="s">
        <v>49</v>
      </c>
      <c r="J27" s="51">
        <v>1</v>
      </c>
      <c r="K27" s="51"/>
      <c r="L27" s="51"/>
      <c r="M27" s="51"/>
      <c r="N27" s="51">
        <v>1</v>
      </c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</row>
    <row r="28" spans="1:46" x14ac:dyDescent="0.25">
      <c r="A28" s="7"/>
      <c r="B28" s="7"/>
      <c r="C28" s="7"/>
      <c r="D28" s="7"/>
      <c r="E28" s="7"/>
      <c r="F28" s="7"/>
      <c r="G28" s="7"/>
      <c r="I28" s="7" t="s">
        <v>34</v>
      </c>
      <c r="J28" s="51"/>
      <c r="K28" s="51"/>
      <c r="L28" s="51">
        <v>5</v>
      </c>
      <c r="M28" s="51"/>
      <c r="N28" s="51">
        <v>5</v>
      </c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</row>
    <row r="29" spans="1:46" x14ac:dyDescent="0.25">
      <c r="A29" s="7"/>
      <c r="B29" s="7"/>
      <c r="C29" s="7"/>
      <c r="D29" s="7"/>
      <c r="E29" s="7"/>
      <c r="F29" s="7"/>
      <c r="G29" s="7"/>
      <c r="I29" s="7" t="s">
        <v>54</v>
      </c>
      <c r="J29" s="51"/>
      <c r="K29" s="51"/>
      <c r="L29" s="51"/>
      <c r="M29" s="51">
        <v>4</v>
      </c>
      <c r="N29" s="51">
        <v>4</v>
      </c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</row>
    <row r="30" spans="1:46" x14ac:dyDescent="0.25">
      <c r="A30" s="7"/>
      <c r="B30" s="7"/>
      <c r="C30" s="7"/>
      <c r="D30" s="7"/>
      <c r="E30" s="7"/>
      <c r="F30" s="7"/>
      <c r="G30" s="7"/>
      <c r="I30" s="7" t="s">
        <v>36</v>
      </c>
      <c r="J30" s="51"/>
      <c r="K30" s="51"/>
      <c r="L30" s="51">
        <v>10</v>
      </c>
      <c r="M30" s="51"/>
      <c r="N30" s="51">
        <v>10</v>
      </c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</row>
    <row r="31" spans="1:46" x14ac:dyDescent="0.25">
      <c r="A31" s="7"/>
      <c r="B31" s="7"/>
      <c r="C31" s="7"/>
      <c r="D31" s="7"/>
      <c r="E31" s="7"/>
      <c r="F31" s="7"/>
      <c r="G31" s="7"/>
      <c r="I31" s="7" t="s">
        <v>52</v>
      </c>
      <c r="J31" s="51"/>
      <c r="K31" s="51"/>
      <c r="L31" s="51">
        <v>4</v>
      </c>
      <c r="M31" s="51"/>
      <c r="N31" s="51">
        <v>4</v>
      </c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</row>
    <row r="32" spans="1:46" x14ac:dyDescent="0.25">
      <c r="A32" s="7"/>
      <c r="B32" s="7"/>
      <c r="C32" s="7"/>
      <c r="D32" s="7"/>
      <c r="E32" s="7"/>
      <c r="F32" s="7"/>
      <c r="G32" s="7"/>
      <c r="I32" s="7" t="s">
        <v>56</v>
      </c>
      <c r="J32" s="51"/>
      <c r="K32" s="51"/>
      <c r="L32" s="51">
        <v>14</v>
      </c>
      <c r="M32" s="51"/>
      <c r="N32" s="51">
        <v>14</v>
      </c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</row>
    <row r="33" spans="1:14" x14ac:dyDescent="0.25">
      <c r="A33" s="7"/>
      <c r="B33" s="7"/>
      <c r="C33" s="7"/>
      <c r="D33" s="7"/>
      <c r="E33" s="7"/>
      <c r="F33" s="7"/>
      <c r="G33" s="7"/>
      <c r="H33" s="7" t="s">
        <v>266</v>
      </c>
      <c r="I33" s="7"/>
      <c r="J33" s="51">
        <v>1</v>
      </c>
      <c r="K33" s="51"/>
      <c r="L33" s="51">
        <v>33</v>
      </c>
      <c r="M33" s="51">
        <v>4</v>
      </c>
      <c r="N33" s="51">
        <v>38</v>
      </c>
    </row>
    <row r="34" spans="1:14" x14ac:dyDescent="0.25">
      <c r="A34" s="7"/>
      <c r="B34" s="7"/>
      <c r="C34" s="7"/>
      <c r="D34" s="7"/>
      <c r="E34" s="7"/>
      <c r="F34" s="7"/>
      <c r="G34" s="7"/>
      <c r="H34" s="7" t="s">
        <v>85</v>
      </c>
      <c r="I34" s="7" t="s">
        <v>49</v>
      </c>
      <c r="J34" s="51">
        <v>1</v>
      </c>
      <c r="K34" s="51"/>
      <c r="L34" s="51"/>
      <c r="M34" s="51"/>
      <c r="N34" s="51">
        <v>1</v>
      </c>
    </row>
    <row r="35" spans="1:14" x14ac:dyDescent="0.25">
      <c r="A35" s="7"/>
      <c r="B35" s="7"/>
      <c r="C35" s="7"/>
      <c r="D35" s="7"/>
      <c r="E35" s="7"/>
      <c r="F35" s="7"/>
      <c r="G35" s="7"/>
      <c r="I35" s="7" t="s">
        <v>34</v>
      </c>
      <c r="J35" s="51"/>
      <c r="K35" s="51"/>
      <c r="L35" s="51">
        <v>10</v>
      </c>
      <c r="M35" s="51"/>
      <c r="N35" s="51">
        <v>10</v>
      </c>
    </row>
    <row r="36" spans="1:14" x14ac:dyDescent="0.25">
      <c r="A36" s="7"/>
      <c r="B36" s="7"/>
      <c r="C36" s="7"/>
      <c r="D36" s="7"/>
      <c r="E36" s="7"/>
      <c r="F36" s="7"/>
      <c r="G36" s="7"/>
      <c r="I36" s="7" t="s">
        <v>54</v>
      </c>
      <c r="J36" s="51"/>
      <c r="K36" s="51"/>
      <c r="L36" s="51"/>
      <c r="M36" s="51">
        <v>2</v>
      </c>
      <c r="N36" s="51">
        <v>2</v>
      </c>
    </row>
    <row r="37" spans="1:14" x14ac:dyDescent="0.25">
      <c r="A37" s="7"/>
      <c r="B37" s="7"/>
      <c r="C37" s="7"/>
      <c r="D37" s="7"/>
      <c r="E37" s="7"/>
      <c r="F37" s="7"/>
      <c r="G37" s="7"/>
      <c r="I37" s="7" t="s">
        <v>36</v>
      </c>
      <c r="J37" s="51"/>
      <c r="K37" s="51"/>
      <c r="L37" s="51">
        <v>14</v>
      </c>
      <c r="M37" s="51"/>
      <c r="N37" s="51">
        <v>14</v>
      </c>
    </row>
    <row r="38" spans="1:14" x14ac:dyDescent="0.25">
      <c r="A38" s="7"/>
      <c r="B38" s="7"/>
      <c r="C38" s="7"/>
      <c r="D38" s="7"/>
      <c r="E38" s="7"/>
      <c r="F38" s="7"/>
      <c r="G38" s="7"/>
      <c r="I38" s="7" t="s">
        <v>52</v>
      </c>
      <c r="J38" s="51"/>
      <c r="K38" s="51"/>
      <c r="L38" s="51">
        <v>3</v>
      </c>
      <c r="M38" s="51"/>
      <c r="N38" s="51">
        <v>3</v>
      </c>
    </row>
    <row r="39" spans="1:14" x14ac:dyDescent="0.25">
      <c r="A39" s="7"/>
      <c r="B39" s="7"/>
      <c r="C39" s="7"/>
      <c r="D39" s="7"/>
      <c r="E39" s="7"/>
      <c r="F39" s="7"/>
      <c r="G39" s="7"/>
      <c r="I39" s="7" t="s">
        <v>56</v>
      </c>
      <c r="J39" s="51"/>
      <c r="K39" s="51"/>
      <c r="L39" s="51">
        <v>12</v>
      </c>
      <c r="M39" s="51"/>
      <c r="N39" s="51">
        <v>12</v>
      </c>
    </row>
    <row r="40" spans="1:14" x14ac:dyDescent="0.25">
      <c r="A40" s="7"/>
      <c r="B40" s="7"/>
      <c r="C40" s="7"/>
      <c r="D40" s="7"/>
      <c r="E40" s="7"/>
      <c r="F40" s="7"/>
      <c r="G40" s="7"/>
      <c r="H40" s="7" t="s">
        <v>267</v>
      </c>
      <c r="I40" s="7"/>
      <c r="J40" s="51">
        <v>1</v>
      </c>
      <c r="K40" s="51"/>
      <c r="L40" s="51">
        <v>39</v>
      </c>
      <c r="M40" s="51">
        <v>2</v>
      </c>
      <c r="N40" s="51">
        <v>42</v>
      </c>
    </row>
    <row r="41" spans="1:14" x14ac:dyDescent="0.25">
      <c r="A41" s="7"/>
      <c r="B41" s="7"/>
      <c r="C41" s="7"/>
      <c r="D41" s="7"/>
      <c r="E41" s="7"/>
      <c r="F41" s="7"/>
      <c r="G41" s="7"/>
      <c r="H41" s="7" t="s">
        <v>268</v>
      </c>
      <c r="I41" s="7" t="s">
        <v>34</v>
      </c>
      <c r="J41" s="51"/>
      <c r="K41" s="51"/>
      <c r="L41" s="51">
        <v>4</v>
      </c>
      <c r="M41" s="51"/>
      <c r="N41" s="51">
        <v>4</v>
      </c>
    </row>
    <row r="42" spans="1:14" x14ac:dyDescent="0.25">
      <c r="A42" s="7"/>
      <c r="B42" s="7"/>
      <c r="C42" s="7"/>
      <c r="D42" s="7"/>
      <c r="E42" s="7"/>
      <c r="F42" s="7"/>
      <c r="G42" s="7"/>
      <c r="I42" s="7" t="s">
        <v>36</v>
      </c>
      <c r="J42" s="51"/>
      <c r="K42" s="51"/>
      <c r="L42" s="51">
        <v>2</v>
      </c>
      <c r="M42" s="51"/>
      <c r="N42" s="51">
        <v>2</v>
      </c>
    </row>
    <row r="43" spans="1:14" x14ac:dyDescent="0.25">
      <c r="A43" s="7"/>
      <c r="B43" s="7"/>
      <c r="C43" s="7"/>
      <c r="D43" s="7"/>
      <c r="E43" s="7"/>
      <c r="F43" s="7"/>
      <c r="G43" s="7"/>
      <c r="H43" s="7" t="s">
        <v>269</v>
      </c>
      <c r="I43" s="7"/>
      <c r="J43" s="51"/>
      <c r="K43" s="51"/>
      <c r="L43" s="51">
        <v>6</v>
      </c>
      <c r="M43" s="51"/>
      <c r="N43" s="51">
        <v>6</v>
      </c>
    </row>
    <row r="44" spans="1:14" x14ac:dyDescent="0.25">
      <c r="A44" s="7"/>
      <c r="B44" s="7"/>
      <c r="C44" s="7"/>
      <c r="D44" s="7"/>
      <c r="E44" s="7"/>
      <c r="F44" s="7"/>
      <c r="G44" s="7"/>
      <c r="H44" s="7" t="s">
        <v>91</v>
      </c>
      <c r="I44" s="7" t="s">
        <v>34</v>
      </c>
      <c r="J44" s="51"/>
      <c r="K44" s="51"/>
      <c r="L44" s="51">
        <v>1</v>
      </c>
      <c r="M44" s="51"/>
      <c r="N44" s="51">
        <v>1</v>
      </c>
    </row>
    <row r="45" spans="1:14" x14ac:dyDescent="0.25">
      <c r="A45" s="7"/>
      <c r="B45" s="7"/>
      <c r="C45" s="7"/>
      <c r="D45" s="7"/>
      <c r="E45" s="7"/>
      <c r="F45" s="7"/>
      <c r="G45" s="7"/>
      <c r="I45" s="7" t="s">
        <v>36</v>
      </c>
      <c r="J45" s="51"/>
      <c r="K45" s="51"/>
      <c r="L45" s="51">
        <v>1</v>
      </c>
      <c r="M45" s="51"/>
      <c r="N45" s="51">
        <v>1</v>
      </c>
    </row>
    <row r="46" spans="1:14" x14ac:dyDescent="0.25">
      <c r="A46" s="7"/>
      <c r="B46" s="7"/>
      <c r="C46" s="7"/>
      <c r="D46" s="7"/>
      <c r="E46" s="7"/>
      <c r="F46" s="7"/>
      <c r="G46" s="7"/>
      <c r="H46" s="7" t="s">
        <v>270</v>
      </c>
      <c r="I46" s="7"/>
      <c r="J46" s="51"/>
      <c r="K46" s="51"/>
      <c r="L46" s="51">
        <v>2</v>
      </c>
      <c r="M46" s="51"/>
      <c r="N46" s="51">
        <v>2</v>
      </c>
    </row>
    <row r="47" spans="1:14" x14ac:dyDescent="0.25">
      <c r="A47" s="7"/>
      <c r="B47" s="7"/>
      <c r="C47" s="7"/>
      <c r="D47" s="7"/>
      <c r="E47" s="7"/>
      <c r="F47" s="7"/>
      <c r="G47" s="7"/>
      <c r="H47" s="7" t="s">
        <v>93</v>
      </c>
      <c r="I47" s="7" t="s">
        <v>49</v>
      </c>
      <c r="J47" s="51">
        <v>1</v>
      </c>
      <c r="K47" s="51"/>
      <c r="L47" s="51"/>
      <c r="M47" s="51"/>
      <c r="N47" s="51">
        <v>1</v>
      </c>
    </row>
    <row r="48" spans="1:14" x14ac:dyDescent="0.25">
      <c r="A48" s="7"/>
      <c r="B48" s="7"/>
      <c r="C48" s="7"/>
      <c r="D48" s="7"/>
      <c r="E48" s="7"/>
      <c r="F48" s="7"/>
      <c r="G48" s="7"/>
      <c r="I48" s="7" t="s">
        <v>34</v>
      </c>
      <c r="J48" s="51"/>
      <c r="K48" s="51"/>
      <c r="L48" s="51">
        <v>1</v>
      </c>
      <c r="M48" s="51"/>
      <c r="N48" s="51">
        <v>1</v>
      </c>
    </row>
    <row r="49" spans="1:14" x14ac:dyDescent="0.25">
      <c r="A49" s="7"/>
      <c r="B49" s="7"/>
      <c r="C49" s="7"/>
      <c r="D49" s="7"/>
      <c r="E49" s="7"/>
      <c r="F49" s="7"/>
      <c r="G49" s="7"/>
      <c r="I49" s="7" t="s">
        <v>54</v>
      </c>
      <c r="J49" s="51"/>
      <c r="K49" s="51"/>
      <c r="L49" s="51"/>
      <c r="M49" s="51">
        <v>1</v>
      </c>
      <c r="N49" s="51">
        <v>1</v>
      </c>
    </row>
    <row r="50" spans="1:14" x14ac:dyDescent="0.25">
      <c r="A50" s="7"/>
      <c r="B50" s="7"/>
      <c r="C50" s="7"/>
      <c r="D50" s="7"/>
      <c r="E50" s="7"/>
      <c r="F50" s="7"/>
      <c r="G50" s="7"/>
      <c r="I50" s="7" t="s">
        <v>36</v>
      </c>
      <c r="J50" s="51"/>
      <c r="K50" s="51"/>
      <c r="L50" s="51">
        <v>4</v>
      </c>
      <c r="M50" s="51"/>
      <c r="N50" s="51">
        <v>4</v>
      </c>
    </row>
    <row r="51" spans="1:14" x14ac:dyDescent="0.25">
      <c r="A51" s="7"/>
      <c r="B51" s="7"/>
      <c r="C51" s="7"/>
      <c r="D51" s="7"/>
      <c r="E51" s="7"/>
      <c r="F51" s="7"/>
      <c r="G51" s="7"/>
      <c r="I51" s="7" t="s">
        <v>52</v>
      </c>
      <c r="J51" s="51"/>
      <c r="K51" s="51"/>
      <c r="L51" s="51">
        <v>6</v>
      </c>
      <c r="M51" s="51"/>
      <c r="N51" s="51">
        <v>6</v>
      </c>
    </row>
    <row r="52" spans="1:14" x14ac:dyDescent="0.25">
      <c r="A52" s="7"/>
      <c r="B52" s="7"/>
      <c r="C52" s="7"/>
      <c r="D52" s="7"/>
      <c r="E52" s="7"/>
      <c r="F52" s="7"/>
      <c r="G52" s="7"/>
      <c r="I52" s="7" t="s">
        <v>56</v>
      </c>
      <c r="J52" s="51"/>
      <c r="K52" s="51"/>
      <c r="L52" s="51">
        <v>7</v>
      </c>
      <c r="M52" s="51"/>
      <c r="N52" s="51">
        <v>7</v>
      </c>
    </row>
    <row r="53" spans="1:14" x14ac:dyDescent="0.25">
      <c r="A53" s="7"/>
      <c r="B53" s="7"/>
      <c r="C53" s="7"/>
      <c r="D53" s="7"/>
      <c r="E53" s="7"/>
      <c r="F53" s="7"/>
      <c r="G53" s="7"/>
      <c r="H53" s="7" t="s">
        <v>271</v>
      </c>
      <c r="I53" s="7"/>
      <c r="J53" s="51">
        <v>1</v>
      </c>
      <c r="K53" s="51"/>
      <c r="L53" s="51">
        <v>18</v>
      </c>
      <c r="M53" s="51">
        <v>1</v>
      </c>
      <c r="N53" s="51">
        <v>20</v>
      </c>
    </row>
    <row r="54" spans="1:14" x14ac:dyDescent="0.25">
      <c r="A54" s="7"/>
      <c r="B54" s="7"/>
      <c r="C54" s="7"/>
      <c r="D54" s="7"/>
      <c r="E54" s="7"/>
      <c r="F54" s="7"/>
      <c r="G54" s="7"/>
      <c r="H54" s="7" t="s">
        <v>116</v>
      </c>
      <c r="I54" s="7" t="s">
        <v>34</v>
      </c>
      <c r="J54" s="51"/>
      <c r="K54" s="51"/>
      <c r="L54" s="51">
        <v>1</v>
      </c>
      <c r="M54" s="51"/>
      <c r="N54" s="51">
        <v>1</v>
      </c>
    </row>
    <row r="55" spans="1:14" x14ac:dyDescent="0.25">
      <c r="A55" s="7"/>
      <c r="B55" s="7"/>
      <c r="C55" s="7"/>
      <c r="D55" s="7"/>
      <c r="E55" s="7"/>
      <c r="F55" s="7"/>
      <c r="G55" s="7"/>
      <c r="I55" s="7" t="s">
        <v>262</v>
      </c>
      <c r="J55" s="51"/>
      <c r="K55" s="51"/>
      <c r="L55" s="51">
        <v>2</v>
      </c>
      <c r="M55" s="51"/>
      <c r="N55" s="51">
        <v>2</v>
      </c>
    </row>
    <row r="56" spans="1:14" x14ac:dyDescent="0.25">
      <c r="A56" s="7"/>
      <c r="B56" s="7"/>
      <c r="C56" s="7"/>
      <c r="D56" s="7"/>
      <c r="E56" s="7"/>
      <c r="F56" s="7"/>
      <c r="G56" s="7"/>
      <c r="H56" s="7" t="s">
        <v>272</v>
      </c>
      <c r="I56" s="7"/>
      <c r="J56" s="51"/>
      <c r="K56" s="51"/>
      <c r="L56" s="51">
        <v>3</v>
      </c>
      <c r="M56" s="51"/>
      <c r="N56" s="51">
        <v>3</v>
      </c>
    </row>
    <row r="57" spans="1:14" x14ac:dyDescent="0.25">
      <c r="A57" s="7"/>
      <c r="B57" s="7"/>
      <c r="C57" s="7"/>
      <c r="D57" s="7"/>
      <c r="E57" s="7"/>
      <c r="F57" s="7"/>
      <c r="G57" s="7"/>
      <c r="H57" s="7" t="s">
        <v>103</v>
      </c>
      <c r="I57" s="7" t="s">
        <v>49</v>
      </c>
      <c r="J57" s="51">
        <v>1</v>
      </c>
      <c r="K57" s="51"/>
      <c r="L57" s="51"/>
      <c r="M57" s="51"/>
      <c r="N57" s="51">
        <v>1</v>
      </c>
    </row>
    <row r="58" spans="1:14" x14ac:dyDescent="0.25">
      <c r="A58" s="7"/>
      <c r="B58" s="7"/>
      <c r="C58" s="7"/>
      <c r="D58" s="7"/>
      <c r="E58" s="7"/>
      <c r="F58" s="7"/>
      <c r="G58" s="7"/>
      <c r="I58" s="7" t="s">
        <v>34</v>
      </c>
      <c r="J58" s="51"/>
      <c r="K58" s="51"/>
      <c r="L58" s="51">
        <v>15</v>
      </c>
      <c r="M58" s="51"/>
      <c r="N58" s="51">
        <v>15</v>
      </c>
    </row>
    <row r="59" spans="1:14" x14ac:dyDescent="0.25">
      <c r="A59" s="7"/>
      <c r="B59" s="7"/>
      <c r="C59" s="7"/>
      <c r="D59" s="7"/>
      <c r="E59" s="7"/>
      <c r="F59" s="7"/>
      <c r="G59" s="7"/>
      <c r="I59" s="7" t="s">
        <v>54</v>
      </c>
      <c r="J59" s="51"/>
      <c r="K59" s="51"/>
      <c r="L59" s="51"/>
      <c r="M59" s="51">
        <v>1</v>
      </c>
      <c r="N59" s="51">
        <v>1</v>
      </c>
    </row>
    <row r="60" spans="1:14" x14ac:dyDescent="0.25">
      <c r="A60" s="7"/>
      <c r="B60" s="7"/>
      <c r="C60" s="7"/>
      <c r="D60" s="7"/>
      <c r="E60" s="7"/>
      <c r="F60" s="7"/>
      <c r="G60" s="7"/>
      <c r="I60" s="7" t="s">
        <v>36</v>
      </c>
      <c r="J60" s="51"/>
      <c r="K60" s="51"/>
      <c r="L60" s="51">
        <v>13</v>
      </c>
      <c r="M60" s="51"/>
      <c r="N60" s="51">
        <v>13</v>
      </c>
    </row>
    <row r="61" spans="1:14" x14ac:dyDescent="0.25">
      <c r="A61" s="7"/>
      <c r="B61" s="7"/>
      <c r="C61" s="7"/>
      <c r="D61" s="7"/>
      <c r="E61" s="7"/>
      <c r="F61" s="7"/>
      <c r="G61" s="7"/>
      <c r="I61" s="7" t="s">
        <v>52</v>
      </c>
      <c r="J61" s="51"/>
      <c r="K61" s="51"/>
      <c r="L61" s="51">
        <v>9</v>
      </c>
      <c r="M61" s="51"/>
      <c r="N61" s="51">
        <v>9</v>
      </c>
    </row>
    <row r="62" spans="1:14" x14ac:dyDescent="0.25">
      <c r="A62" s="7"/>
      <c r="B62" s="7"/>
      <c r="C62" s="7"/>
      <c r="D62" s="7"/>
      <c r="E62" s="7"/>
      <c r="F62" s="7"/>
      <c r="G62" s="7"/>
      <c r="I62" s="7" t="s">
        <v>56</v>
      </c>
      <c r="J62" s="51"/>
      <c r="K62" s="51"/>
      <c r="L62" s="51">
        <v>25</v>
      </c>
      <c r="M62" s="51"/>
      <c r="N62" s="51">
        <v>25</v>
      </c>
    </row>
    <row r="63" spans="1:14" x14ac:dyDescent="0.25">
      <c r="A63" s="7"/>
      <c r="B63" s="7"/>
      <c r="C63" s="7"/>
      <c r="D63" s="7"/>
      <c r="E63" s="7"/>
      <c r="F63" s="7"/>
      <c r="G63" s="7"/>
      <c r="H63" s="7" t="s">
        <v>273</v>
      </c>
      <c r="I63" s="7"/>
      <c r="J63" s="51">
        <v>1</v>
      </c>
      <c r="K63" s="51"/>
      <c r="L63" s="51">
        <v>62</v>
      </c>
      <c r="M63" s="51">
        <v>1</v>
      </c>
      <c r="N63" s="51">
        <v>64</v>
      </c>
    </row>
    <row r="64" spans="1:14" x14ac:dyDescent="0.25">
      <c r="A64" s="7"/>
      <c r="B64" s="7"/>
      <c r="C64" s="7"/>
      <c r="D64" s="7"/>
      <c r="E64" s="7"/>
      <c r="F64" s="7"/>
      <c r="G64" s="7"/>
      <c r="H64" s="7" t="s">
        <v>274</v>
      </c>
      <c r="I64" s="7" t="s">
        <v>34</v>
      </c>
      <c r="J64" s="51"/>
      <c r="K64" s="51"/>
      <c r="L64" s="51">
        <v>1</v>
      </c>
      <c r="M64" s="51"/>
      <c r="N64" s="51">
        <v>1</v>
      </c>
    </row>
    <row r="65" spans="1:14" x14ac:dyDescent="0.25">
      <c r="A65" s="7"/>
      <c r="B65" s="7"/>
      <c r="C65" s="7"/>
      <c r="D65" s="7"/>
      <c r="E65" s="7"/>
      <c r="F65" s="7"/>
      <c r="G65" s="7"/>
      <c r="I65" s="7" t="s">
        <v>36</v>
      </c>
      <c r="J65" s="51"/>
      <c r="K65" s="51"/>
      <c r="L65" s="51">
        <v>1</v>
      </c>
      <c r="M65" s="51"/>
      <c r="N65" s="51">
        <v>1</v>
      </c>
    </row>
    <row r="66" spans="1:14" x14ac:dyDescent="0.25">
      <c r="A66" s="7"/>
      <c r="B66" s="7"/>
      <c r="C66" s="7"/>
      <c r="D66" s="7"/>
      <c r="E66" s="7"/>
      <c r="F66" s="7"/>
      <c r="G66" s="7"/>
      <c r="I66" s="7" t="s">
        <v>52</v>
      </c>
      <c r="J66" s="51"/>
      <c r="K66" s="51"/>
      <c r="L66" s="51">
        <v>1</v>
      </c>
      <c r="M66" s="51"/>
      <c r="N66" s="51">
        <v>1</v>
      </c>
    </row>
    <row r="67" spans="1:14" x14ac:dyDescent="0.25">
      <c r="A67" s="7"/>
      <c r="B67" s="7"/>
      <c r="C67" s="7"/>
      <c r="D67" s="7"/>
      <c r="E67" s="7"/>
      <c r="F67" s="7"/>
      <c r="G67" s="7"/>
      <c r="I67" s="7" t="s">
        <v>56</v>
      </c>
      <c r="J67" s="51"/>
      <c r="K67" s="51"/>
      <c r="L67" s="51">
        <v>10</v>
      </c>
      <c r="M67" s="51"/>
      <c r="N67" s="51">
        <v>10</v>
      </c>
    </row>
    <row r="68" spans="1:14" x14ac:dyDescent="0.25">
      <c r="A68" s="7"/>
      <c r="B68" s="7"/>
      <c r="C68" s="7"/>
      <c r="D68" s="7"/>
      <c r="E68" s="7"/>
      <c r="F68" s="7"/>
      <c r="G68" s="7"/>
      <c r="H68" s="7" t="s">
        <v>275</v>
      </c>
      <c r="I68" s="7"/>
      <c r="J68" s="51"/>
      <c r="K68" s="51"/>
      <c r="L68" s="51">
        <v>13</v>
      </c>
      <c r="M68" s="51"/>
      <c r="N68" s="51">
        <v>13</v>
      </c>
    </row>
    <row r="69" spans="1:14" x14ac:dyDescent="0.25">
      <c r="A69" s="7"/>
      <c r="B69" s="7"/>
      <c r="C69" s="7"/>
      <c r="D69" s="7"/>
      <c r="E69" s="7"/>
      <c r="F69" s="7"/>
      <c r="G69" s="7"/>
      <c r="H69" s="7" t="s">
        <v>112</v>
      </c>
      <c r="I69" s="7" t="s">
        <v>49</v>
      </c>
      <c r="J69" s="51">
        <v>1</v>
      </c>
      <c r="K69" s="51"/>
      <c r="L69" s="51"/>
      <c r="M69" s="51"/>
      <c r="N69" s="51">
        <v>1</v>
      </c>
    </row>
    <row r="70" spans="1:14" x14ac:dyDescent="0.25">
      <c r="A70" s="7"/>
      <c r="B70" s="7"/>
      <c r="C70" s="7"/>
      <c r="D70" s="7"/>
      <c r="E70" s="7"/>
      <c r="F70" s="7"/>
      <c r="G70" s="7"/>
      <c r="I70" s="7" t="s">
        <v>34</v>
      </c>
      <c r="J70" s="51"/>
      <c r="K70" s="51"/>
      <c r="L70" s="51">
        <v>5</v>
      </c>
      <c r="M70" s="51"/>
      <c r="N70" s="51">
        <v>5</v>
      </c>
    </row>
    <row r="71" spans="1:14" x14ac:dyDescent="0.25">
      <c r="A71" s="7"/>
      <c r="B71" s="7"/>
      <c r="C71" s="7"/>
      <c r="D71" s="7"/>
      <c r="E71" s="7"/>
      <c r="F71" s="7"/>
      <c r="G71" s="7"/>
      <c r="I71" s="7" t="s">
        <v>54</v>
      </c>
      <c r="J71" s="51"/>
      <c r="K71" s="51"/>
      <c r="L71" s="51"/>
      <c r="M71" s="51">
        <v>3</v>
      </c>
      <c r="N71" s="51">
        <v>3</v>
      </c>
    </row>
    <row r="72" spans="1:14" x14ac:dyDescent="0.25">
      <c r="A72" s="7"/>
      <c r="B72" s="7"/>
      <c r="C72" s="7"/>
      <c r="D72" s="7"/>
      <c r="E72" s="7"/>
      <c r="F72" s="7"/>
      <c r="G72" s="7"/>
      <c r="I72" s="7" t="s">
        <v>36</v>
      </c>
      <c r="J72" s="51"/>
      <c r="K72" s="51"/>
      <c r="L72" s="51">
        <v>17</v>
      </c>
      <c r="M72" s="51"/>
      <c r="N72" s="51">
        <v>17</v>
      </c>
    </row>
    <row r="73" spans="1:14" x14ac:dyDescent="0.25">
      <c r="A73" s="7"/>
      <c r="B73" s="7"/>
      <c r="C73" s="7"/>
      <c r="D73" s="7"/>
      <c r="E73" s="7"/>
      <c r="F73" s="7"/>
      <c r="G73" s="7"/>
      <c r="I73" s="7" t="s">
        <v>56</v>
      </c>
      <c r="J73" s="51"/>
      <c r="K73" s="51"/>
      <c r="L73" s="51">
        <v>14</v>
      </c>
      <c r="M73" s="51"/>
      <c r="N73" s="51">
        <v>14</v>
      </c>
    </row>
    <row r="74" spans="1:14" x14ac:dyDescent="0.25">
      <c r="A74" s="7"/>
      <c r="B74" s="7"/>
      <c r="C74" s="7"/>
      <c r="D74" s="7"/>
      <c r="E74" s="7"/>
      <c r="F74" s="7"/>
      <c r="G74" s="7"/>
      <c r="I74" s="7" t="s">
        <v>262</v>
      </c>
      <c r="J74" s="51"/>
      <c r="K74" s="51"/>
      <c r="L74" s="51">
        <v>4</v>
      </c>
      <c r="M74" s="51"/>
      <c r="N74" s="51">
        <v>4</v>
      </c>
    </row>
    <row r="75" spans="1:14" x14ac:dyDescent="0.25">
      <c r="A75" s="7"/>
      <c r="B75" s="7"/>
      <c r="C75" s="7"/>
      <c r="D75" s="7"/>
      <c r="E75" s="7"/>
      <c r="F75" s="7"/>
      <c r="G75" s="7"/>
      <c r="H75" s="7" t="s">
        <v>276</v>
      </c>
      <c r="I75" s="7"/>
      <c r="J75" s="51">
        <v>1</v>
      </c>
      <c r="K75" s="51"/>
      <c r="L75" s="51">
        <v>40</v>
      </c>
      <c r="M75" s="51">
        <v>3</v>
      </c>
      <c r="N75" s="51">
        <v>44</v>
      </c>
    </row>
    <row r="76" spans="1:14" x14ac:dyDescent="0.25">
      <c r="A76" s="7"/>
      <c r="B76" s="7"/>
      <c r="C76" s="7"/>
      <c r="D76" s="7"/>
      <c r="E76" s="7"/>
      <c r="F76" s="7"/>
      <c r="G76" s="7"/>
      <c r="H76" s="7" t="s">
        <v>114</v>
      </c>
      <c r="I76" s="7" t="s">
        <v>52</v>
      </c>
      <c r="J76" s="51"/>
      <c r="K76" s="51"/>
      <c r="L76" s="51">
        <v>1</v>
      </c>
      <c r="M76" s="51"/>
      <c r="N76" s="51">
        <v>1</v>
      </c>
    </row>
    <row r="77" spans="1:14" x14ac:dyDescent="0.25">
      <c r="A77" s="7"/>
      <c r="B77" s="7"/>
      <c r="C77" s="7"/>
      <c r="D77" s="7"/>
      <c r="E77" s="7"/>
      <c r="F77" s="7"/>
      <c r="G77" s="7"/>
      <c r="H77" s="7" t="s">
        <v>277</v>
      </c>
      <c r="I77" s="7"/>
      <c r="J77" s="51"/>
      <c r="K77" s="51"/>
      <c r="L77" s="51">
        <v>1</v>
      </c>
      <c r="M77" s="51"/>
      <c r="N77" s="51">
        <v>1</v>
      </c>
    </row>
    <row r="78" spans="1:14" x14ac:dyDescent="0.25">
      <c r="A78" s="7"/>
      <c r="B78" s="7"/>
      <c r="C78" s="7"/>
      <c r="D78" s="7"/>
      <c r="E78" s="7"/>
      <c r="F78" s="7"/>
      <c r="G78" s="7"/>
      <c r="H78" s="7" t="s">
        <v>278</v>
      </c>
      <c r="I78" s="7" t="s">
        <v>36</v>
      </c>
      <c r="J78" s="51"/>
      <c r="K78" s="51"/>
      <c r="L78" s="51">
        <v>5</v>
      </c>
      <c r="M78" s="51"/>
      <c r="N78" s="51">
        <v>5</v>
      </c>
    </row>
    <row r="79" spans="1:14" x14ac:dyDescent="0.25">
      <c r="A79" s="7"/>
      <c r="B79" s="7"/>
      <c r="C79" s="7"/>
      <c r="D79" s="7"/>
      <c r="E79" s="7"/>
      <c r="F79" s="7"/>
      <c r="G79" s="7"/>
      <c r="I79" s="7" t="s">
        <v>52</v>
      </c>
      <c r="J79" s="51"/>
      <c r="K79" s="51"/>
      <c r="L79" s="51">
        <v>2</v>
      </c>
      <c r="M79" s="51"/>
      <c r="N79" s="51">
        <v>2</v>
      </c>
    </row>
    <row r="80" spans="1:14" x14ac:dyDescent="0.25">
      <c r="A80" s="7"/>
      <c r="B80" s="7"/>
      <c r="C80" s="7"/>
      <c r="D80" s="7"/>
      <c r="E80" s="7"/>
      <c r="F80" s="7"/>
      <c r="G80" s="7"/>
      <c r="I80" s="7" t="s">
        <v>56</v>
      </c>
      <c r="J80" s="51"/>
      <c r="K80" s="51"/>
      <c r="L80" s="51">
        <v>17</v>
      </c>
      <c r="M80" s="51"/>
      <c r="N80" s="51">
        <v>17</v>
      </c>
    </row>
    <row r="81" spans="1:14" x14ac:dyDescent="0.25">
      <c r="A81" s="7"/>
      <c r="B81" s="7"/>
      <c r="C81" s="7"/>
      <c r="D81" s="7"/>
      <c r="E81" s="7"/>
      <c r="F81" s="7"/>
      <c r="G81" s="7"/>
      <c r="H81" s="7" t="s">
        <v>279</v>
      </c>
      <c r="I81" s="7"/>
      <c r="J81" s="51"/>
      <c r="K81" s="51"/>
      <c r="L81" s="51">
        <v>24</v>
      </c>
      <c r="M81" s="51"/>
      <c r="N81" s="51">
        <v>24</v>
      </c>
    </row>
    <row r="82" spans="1:14" x14ac:dyDescent="0.25">
      <c r="A82" s="7"/>
      <c r="B82" s="7"/>
      <c r="C82" s="7"/>
      <c r="D82" s="7"/>
      <c r="E82" s="7"/>
      <c r="F82" s="7"/>
      <c r="G82" s="7"/>
      <c r="H82" s="7" t="s">
        <v>395</v>
      </c>
      <c r="I82" s="7" t="s">
        <v>34</v>
      </c>
      <c r="J82" s="51"/>
      <c r="K82" s="51"/>
      <c r="L82" s="51">
        <v>1</v>
      </c>
      <c r="M82" s="51"/>
      <c r="N82" s="51">
        <v>1</v>
      </c>
    </row>
    <row r="83" spans="1:14" x14ac:dyDescent="0.25">
      <c r="A83" s="7"/>
      <c r="B83" s="7"/>
      <c r="C83" s="7"/>
      <c r="D83" s="7"/>
      <c r="E83" s="7"/>
      <c r="F83" s="7"/>
      <c r="G83" s="7"/>
      <c r="I83" s="7" t="s">
        <v>36</v>
      </c>
      <c r="J83" s="51"/>
      <c r="K83" s="51"/>
      <c r="L83" s="51">
        <v>3</v>
      </c>
      <c r="M83" s="51"/>
      <c r="N83" s="51">
        <v>3</v>
      </c>
    </row>
    <row r="84" spans="1:14" x14ac:dyDescent="0.25">
      <c r="A84" s="7"/>
      <c r="B84" s="7"/>
      <c r="C84" s="7"/>
      <c r="D84" s="7"/>
      <c r="E84" s="7"/>
      <c r="F84" s="7"/>
      <c r="G84" s="7"/>
      <c r="H84" s="7" t="s">
        <v>396</v>
      </c>
      <c r="I84" s="7"/>
      <c r="J84" s="51"/>
      <c r="K84" s="51"/>
      <c r="L84" s="51">
        <v>4</v>
      </c>
      <c r="M84" s="51"/>
      <c r="N84" s="51">
        <v>4</v>
      </c>
    </row>
    <row r="85" spans="1:14" x14ac:dyDescent="0.25">
      <c r="A85" s="7"/>
      <c r="B85" s="7"/>
      <c r="C85" s="7"/>
      <c r="D85" s="7"/>
      <c r="E85" s="7"/>
      <c r="F85" s="7"/>
      <c r="G85" s="7"/>
      <c r="H85" s="7" t="s">
        <v>260</v>
      </c>
      <c r="J85" s="51">
        <v>7</v>
      </c>
      <c r="K85" s="51">
        <v>5</v>
      </c>
      <c r="L85" s="51">
        <v>346</v>
      </c>
      <c r="M85" s="51">
        <v>16</v>
      </c>
      <c r="N85" s="51">
        <v>374</v>
      </c>
    </row>
    <row r="86" spans="1:14" x14ac:dyDescent="0.2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2" x14ac:dyDescent="0.25">
      <c r="A97" s="7"/>
      <c r="B97" s="7"/>
    </row>
    <row r="98" spans="1:2" x14ac:dyDescent="0.25">
      <c r="A98" s="7"/>
      <c r="B98" s="7"/>
    </row>
    <row r="99" spans="1:2" x14ac:dyDescent="0.25">
      <c r="A99" s="7"/>
      <c r="B99" s="7"/>
    </row>
    <row r="100" spans="1:2" x14ac:dyDescent="0.25">
      <c r="A100" s="7"/>
      <c r="B100" s="7"/>
    </row>
    <row r="101" spans="1:2" x14ac:dyDescent="0.25">
      <c r="A101" s="7"/>
      <c r="B101" s="7"/>
    </row>
    <row r="102" spans="1:2" x14ac:dyDescent="0.25">
      <c r="A102" s="7"/>
      <c r="B102" s="7"/>
    </row>
    <row r="103" spans="1:2" x14ac:dyDescent="0.25">
      <c r="A103" s="7"/>
      <c r="B103" s="7"/>
    </row>
    <row r="104" spans="1:2" x14ac:dyDescent="0.25">
      <c r="A104" s="7"/>
      <c r="B104" s="7"/>
    </row>
    <row r="105" spans="1:2" x14ac:dyDescent="0.25">
      <c r="A105" s="7"/>
      <c r="B105" s="7"/>
    </row>
    <row r="106" spans="1:2" x14ac:dyDescent="0.25">
      <c r="A106" s="7"/>
      <c r="B106" s="7"/>
    </row>
    <row r="107" spans="1:2" x14ac:dyDescent="0.25">
      <c r="A107" s="7"/>
      <c r="B107" s="7"/>
    </row>
    <row r="108" spans="1:2" x14ac:dyDescent="0.25">
      <c r="A108" s="7"/>
      <c r="B108" s="7"/>
    </row>
    <row r="109" spans="1:2" x14ac:dyDescent="0.25">
      <c r="A109" s="7"/>
      <c r="B109" s="7"/>
    </row>
    <row r="110" spans="1:2" x14ac:dyDescent="0.25">
      <c r="A110" s="7"/>
      <c r="B110" s="7"/>
    </row>
    <row r="111" spans="1:2" x14ac:dyDescent="0.25">
      <c r="A111" s="7"/>
      <c r="B111" s="7"/>
    </row>
    <row r="112" spans="1:2" x14ac:dyDescent="0.25">
      <c r="A112" s="7"/>
      <c r="B112" s="7"/>
    </row>
    <row r="113" spans="1:2" x14ac:dyDescent="0.25">
      <c r="A113" s="7"/>
      <c r="B113" s="7"/>
    </row>
    <row r="114" spans="1:2" x14ac:dyDescent="0.25">
      <c r="A114" s="7"/>
      <c r="B114" s="7"/>
    </row>
    <row r="115" spans="1:2" x14ac:dyDescent="0.25">
      <c r="A115" s="7"/>
      <c r="B115" s="7"/>
    </row>
    <row r="116" spans="1:2" x14ac:dyDescent="0.25">
      <c r="A116" s="7"/>
      <c r="B116" s="7"/>
    </row>
    <row r="117" spans="1:2" x14ac:dyDescent="0.25">
      <c r="A117" s="7"/>
      <c r="B117" s="7"/>
    </row>
    <row r="118" spans="1:2" x14ac:dyDescent="0.25">
      <c r="A118" s="7"/>
      <c r="B118" s="7"/>
    </row>
    <row r="119" spans="1:2" x14ac:dyDescent="0.25">
      <c r="A119" s="7"/>
      <c r="B119" s="7"/>
    </row>
    <row r="120" spans="1:2" x14ac:dyDescent="0.25">
      <c r="A120" s="7"/>
      <c r="B120" s="7"/>
    </row>
    <row r="121" spans="1:2" x14ac:dyDescent="0.25">
      <c r="A121" s="7"/>
      <c r="B121" s="7"/>
    </row>
    <row r="122" spans="1:2" x14ac:dyDescent="0.25">
      <c r="A122" s="7"/>
      <c r="B122" s="7"/>
    </row>
    <row r="123" spans="1:2" x14ac:dyDescent="0.25">
      <c r="A123" s="7"/>
      <c r="B123" s="7"/>
    </row>
    <row r="124" spans="1:2" x14ac:dyDescent="0.25">
      <c r="A124" s="7"/>
      <c r="B124" s="7"/>
    </row>
    <row r="125" spans="1:2" x14ac:dyDescent="0.25">
      <c r="A125" s="7"/>
      <c r="B125" s="7"/>
    </row>
    <row r="126" spans="1:2" x14ac:dyDescent="0.25">
      <c r="A126" s="7"/>
      <c r="B126" s="7"/>
    </row>
    <row r="127" spans="1:2" x14ac:dyDescent="0.25">
      <c r="A127" s="7"/>
      <c r="B127" s="7"/>
    </row>
    <row r="128" spans="1:2" x14ac:dyDescent="0.25">
      <c r="A128" s="7"/>
      <c r="B128" s="7"/>
    </row>
    <row r="129" spans="1:2" x14ac:dyDescent="0.25">
      <c r="A129" s="7"/>
      <c r="B129" s="7"/>
    </row>
    <row r="130" spans="1:2" x14ac:dyDescent="0.25">
      <c r="A130" s="7"/>
      <c r="B130" s="7"/>
    </row>
    <row r="131" spans="1:2" x14ac:dyDescent="0.25">
      <c r="A131" s="7"/>
      <c r="B131" s="7"/>
    </row>
    <row r="132" spans="1:2" x14ac:dyDescent="0.25">
      <c r="A132" s="7"/>
      <c r="B132" s="7"/>
    </row>
    <row r="133" spans="1:2" x14ac:dyDescent="0.25">
      <c r="A133" s="7"/>
      <c r="B133" s="7"/>
    </row>
    <row r="134" spans="1:2" x14ac:dyDescent="0.25">
      <c r="A134" s="7"/>
      <c r="B134" s="7"/>
    </row>
    <row r="135" spans="1:2" x14ac:dyDescent="0.25">
      <c r="A135" s="7"/>
      <c r="B135" s="7"/>
    </row>
    <row r="136" spans="1:2" x14ac:dyDescent="0.25">
      <c r="A136" s="7"/>
      <c r="B136" s="7"/>
    </row>
    <row r="137" spans="1:2" x14ac:dyDescent="0.25">
      <c r="A137" s="7"/>
      <c r="B137" s="7"/>
    </row>
    <row r="138" spans="1:2" x14ac:dyDescent="0.25">
      <c r="A138" s="7"/>
      <c r="B138" s="7"/>
    </row>
    <row r="139" spans="1:2" x14ac:dyDescent="0.25">
      <c r="A139" s="7"/>
      <c r="B139" s="7"/>
    </row>
    <row r="140" spans="1:2" x14ac:dyDescent="0.25">
      <c r="A140" s="7"/>
      <c r="B140" s="7"/>
    </row>
    <row r="141" spans="1:2" x14ac:dyDescent="0.25">
      <c r="A141" s="7"/>
      <c r="B141" s="7"/>
    </row>
    <row r="142" spans="1:2" x14ac:dyDescent="0.25">
      <c r="A142" s="7"/>
      <c r="B142" s="7"/>
    </row>
    <row r="143" spans="1:2" x14ac:dyDescent="0.25">
      <c r="A143" s="7"/>
      <c r="B143" s="7"/>
    </row>
    <row r="144" spans="1:2" x14ac:dyDescent="0.25">
      <c r="A144" s="7"/>
      <c r="B144" s="7"/>
    </row>
    <row r="145" spans="1:2" x14ac:dyDescent="0.25">
      <c r="A145" s="7"/>
      <c r="B145" s="7"/>
    </row>
    <row r="146" spans="1:2" x14ac:dyDescent="0.25">
      <c r="A146" s="7"/>
      <c r="B146" s="7"/>
    </row>
    <row r="147" spans="1:2" x14ac:dyDescent="0.25">
      <c r="A147" s="7"/>
      <c r="B147" s="7"/>
    </row>
    <row r="148" spans="1:2" x14ac:dyDescent="0.25">
      <c r="A148" s="7"/>
      <c r="B148" s="7"/>
    </row>
    <row r="149" spans="1:2" x14ac:dyDescent="0.25">
      <c r="A149" s="7"/>
      <c r="B149" s="7"/>
    </row>
    <row r="150" spans="1:2" x14ac:dyDescent="0.25">
      <c r="A150" s="7"/>
      <c r="B150" s="7"/>
    </row>
    <row r="151" spans="1:2" x14ac:dyDescent="0.25">
      <c r="A151" s="7"/>
      <c r="B151" s="7"/>
    </row>
    <row r="152" spans="1:2" x14ac:dyDescent="0.25">
      <c r="A152" s="7"/>
      <c r="B152" s="7"/>
    </row>
    <row r="153" spans="1:2" x14ac:dyDescent="0.25">
      <c r="A153" s="7"/>
      <c r="B153" s="7"/>
    </row>
    <row r="154" spans="1:2" x14ac:dyDescent="0.25">
      <c r="A154" s="7"/>
      <c r="B154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1D1C7-D675-4D57-BA89-0486ECE91B17}">
  <dimension ref="A1:N28"/>
  <sheetViews>
    <sheetView workbookViewId="0">
      <selection activeCell="P13" sqref="P13"/>
    </sheetView>
  </sheetViews>
  <sheetFormatPr defaultRowHeight="15" x14ac:dyDescent="0.25"/>
  <cols>
    <col min="1" max="1" width="24" bestFit="1" customWidth="1"/>
    <col min="2" max="2" width="15.42578125" bestFit="1" customWidth="1"/>
    <col min="3" max="3" width="13" bestFit="1" customWidth="1"/>
    <col min="4" max="4" width="11.7109375" bestFit="1" customWidth="1"/>
    <col min="5" max="5" width="15.85546875" bestFit="1" customWidth="1"/>
    <col min="6" max="6" width="24" bestFit="1" customWidth="1"/>
    <col min="7" max="8" width="23.7109375" bestFit="1" customWidth="1"/>
    <col min="9" max="9" width="11.28515625" bestFit="1" customWidth="1"/>
    <col min="10" max="10" width="13.42578125" bestFit="1" customWidth="1"/>
    <col min="11" max="11" width="18.85546875" bestFit="1" customWidth="1"/>
    <col min="12" max="12" width="16.5703125" bestFit="1" customWidth="1"/>
    <col min="13" max="13" width="13.42578125" customWidth="1"/>
  </cols>
  <sheetData>
    <row r="1" spans="1:13" x14ac:dyDescent="0.25">
      <c r="A1" s="10" t="s">
        <v>256</v>
      </c>
      <c r="B1" s="7" t="s">
        <v>257</v>
      </c>
      <c r="C1" s="7"/>
      <c r="D1" s="7"/>
      <c r="E1" s="7"/>
      <c r="F1" s="10" t="s">
        <v>256</v>
      </c>
      <c r="G1" s="7" t="s">
        <v>257</v>
      </c>
      <c r="H1" s="7"/>
      <c r="I1" s="7"/>
      <c r="J1" s="7"/>
      <c r="K1" s="7"/>
      <c r="L1" s="7"/>
      <c r="M1" s="7"/>
    </row>
    <row r="2" spans="1:13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x14ac:dyDescent="0.25">
      <c r="A3" s="10" t="s">
        <v>280</v>
      </c>
      <c r="B3" t="s">
        <v>258</v>
      </c>
      <c r="C3" s="7"/>
      <c r="D3" s="7"/>
      <c r="E3" s="7"/>
      <c r="F3" s="10" t="s">
        <v>258</v>
      </c>
      <c r="G3" s="10" t="s">
        <v>281</v>
      </c>
      <c r="J3" s="7"/>
      <c r="K3" s="7"/>
      <c r="L3" s="7"/>
      <c r="M3" s="7"/>
    </row>
    <row r="4" spans="1:13" x14ac:dyDescent="0.25">
      <c r="A4" s="7" t="s">
        <v>31</v>
      </c>
      <c r="B4" s="51">
        <v>21</v>
      </c>
      <c r="C4" s="7">
        <v>4</v>
      </c>
      <c r="D4" s="7"/>
      <c r="E4" s="7"/>
      <c r="F4" s="10" t="s">
        <v>280</v>
      </c>
      <c r="G4" s="7" t="s">
        <v>282</v>
      </c>
      <c r="H4" s="7" t="s">
        <v>37</v>
      </c>
      <c r="I4" s="7" t="s">
        <v>260</v>
      </c>
      <c r="J4" s="7"/>
      <c r="K4" s="7"/>
      <c r="L4" s="7"/>
      <c r="M4" s="7"/>
    </row>
    <row r="5" spans="1:13" x14ac:dyDescent="0.25">
      <c r="A5" s="7" t="s">
        <v>65</v>
      </c>
      <c r="B5" s="51">
        <v>15</v>
      </c>
      <c r="C5" s="7"/>
      <c r="D5" s="7"/>
      <c r="E5" s="7"/>
      <c r="F5" s="7" t="s">
        <v>31</v>
      </c>
      <c r="G5" s="51">
        <v>13</v>
      </c>
      <c r="H5" s="51">
        <v>8</v>
      </c>
      <c r="I5" s="51">
        <v>21</v>
      </c>
      <c r="J5" s="7"/>
      <c r="K5" s="7"/>
      <c r="L5" s="7"/>
      <c r="M5" s="7"/>
    </row>
    <row r="6" spans="1:13" x14ac:dyDescent="0.25">
      <c r="A6" s="7" t="s">
        <v>51</v>
      </c>
      <c r="B6" s="51">
        <v>61</v>
      </c>
      <c r="C6" s="7">
        <v>5</v>
      </c>
      <c r="D6" s="7"/>
      <c r="E6" s="7"/>
      <c r="F6" s="7" t="s">
        <v>65</v>
      </c>
      <c r="G6" s="51">
        <v>8</v>
      </c>
      <c r="H6" s="51">
        <v>7</v>
      </c>
      <c r="I6" s="51">
        <v>15</v>
      </c>
      <c r="J6" s="7"/>
      <c r="K6" s="7"/>
      <c r="L6" s="7"/>
      <c r="M6" s="7"/>
    </row>
    <row r="7" spans="1:13" x14ac:dyDescent="0.25">
      <c r="A7" s="7" t="s">
        <v>75</v>
      </c>
      <c r="B7" s="51">
        <v>38</v>
      </c>
      <c r="C7" s="7">
        <v>-2</v>
      </c>
      <c r="D7" s="7"/>
      <c r="E7" s="7"/>
      <c r="F7" s="7" t="s">
        <v>51</v>
      </c>
      <c r="G7" s="51">
        <v>10</v>
      </c>
      <c r="H7" s="51">
        <v>51</v>
      </c>
      <c r="I7" s="51">
        <v>61</v>
      </c>
      <c r="J7" s="7"/>
      <c r="K7" s="7"/>
      <c r="L7" s="7"/>
      <c r="M7" s="7"/>
    </row>
    <row r="8" spans="1:13" x14ac:dyDescent="0.25">
      <c r="A8" s="7" t="s">
        <v>78</v>
      </c>
      <c r="B8" s="51">
        <v>28</v>
      </c>
      <c r="C8" s="7"/>
      <c r="D8" s="7"/>
      <c r="E8" s="7"/>
      <c r="F8" s="7" t="s">
        <v>75</v>
      </c>
      <c r="G8" s="51">
        <v>10</v>
      </c>
      <c r="H8" s="51">
        <v>28</v>
      </c>
      <c r="I8" s="51">
        <v>38</v>
      </c>
      <c r="J8" s="7"/>
      <c r="K8" s="7"/>
      <c r="L8" s="7"/>
      <c r="M8" s="7"/>
    </row>
    <row r="9" spans="1:13" x14ac:dyDescent="0.25">
      <c r="A9" s="7" t="s">
        <v>87</v>
      </c>
      <c r="B9" s="51">
        <v>42</v>
      </c>
      <c r="C9" s="7">
        <v>-1</v>
      </c>
      <c r="D9" s="7"/>
      <c r="E9" s="7"/>
      <c r="F9" s="7" t="s">
        <v>78</v>
      </c>
      <c r="G9" s="51">
        <v>1</v>
      </c>
      <c r="H9" s="51">
        <v>27</v>
      </c>
      <c r="I9" s="51">
        <v>28</v>
      </c>
      <c r="J9" s="7"/>
      <c r="K9" s="7"/>
      <c r="L9" s="7"/>
      <c r="M9" s="7"/>
    </row>
    <row r="10" spans="1:13" x14ac:dyDescent="0.25">
      <c r="A10" s="7" t="s">
        <v>86</v>
      </c>
      <c r="B10" s="51">
        <v>20</v>
      </c>
      <c r="C10" s="7">
        <v>0</v>
      </c>
      <c r="D10" s="7"/>
      <c r="E10" s="7"/>
      <c r="F10" s="7" t="s">
        <v>87</v>
      </c>
      <c r="G10" s="51">
        <v>14</v>
      </c>
      <c r="H10" s="51">
        <v>28</v>
      </c>
      <c r="I10" s="51">
        <v>42</v>
      </c>
      <c r="J10" s="7"/>
      <c r="K10" s="7"/>
      <c r="L10" s="7"/>
      <c r="M10" s="7"/>
    </row>
    <row r="11" spans="1:13" x14ac:dyDescent="0.25">
      <c r="A11" s="7" t="s">
        <v>94</v>
      </c>
      <c r="B11" s="51">
        <v>24</v>
      </c>
      <c r="C11" s="7">
        <v>3</v>
      </c>
      <c r="D11" s="7"/>
      <c r="E11" s="7"/>
      <c r="F11" s="7" t="s">
        <v>86</v>
      </c>
      <c r="G11" s="51">
        <v>8</v>
      </c>
      <c r="H11" s="51">
        <v>12</v>
      </c>
      <c r="I11" s="51">
        <v>20</v>
      </c>
      <c r="J11" s="7"/>
      <c r="K11" s="7"/>
      <c r="L11" s="7"/>
      <c r="M11" s="7"/>
    </row>
    <row r="12" spans="1:13" x14ac:dyDescent="0.25">
      <c r="A12" s="7" t="s">
        <v>100</v>
      </c>
      <c r="B12" s="51">
        <v>77</v>
      </c>
      <c r="C12" s="7">
        <v>1</v>
      </c>
      <c r="D12" s="7"/>
      <c r="E12" s="7"/>
      <c r="F12" s="7" t="s">
        <v>94</v>
      </c>
      <c r="G12" s="51">
        <v>2</v>
      </c>
      <c r="H12" s="51">
        <v>22</v>
      </c>
      <c r="I12" s="51">
        <v>24</v>
      </c>
      <c r="J12" s="7"/>
      <c r="K12" s="7"/>
      <c r="L12" s="7"/>
      <c r="M12" s="7"/>
    </row>
    <row r="13" spans="1:13" x14ac:dyDescent="0.25">
      <c r="A13" s="7" t="s">
        <v>113</v>
      </c>
      <c r="B13" s="51">
        <v>44</v>
      </c>
      <c r="C13" s="7">
        <v>0</v>
      </c>
      <c r="D13" s="7"/>
      <c r="E13" s="7"/>
      <c r="F13" s="7" t="s">
        <v>100</v>
      </c>
      <c r="G13" s="51">
        <v>27</v>
      </c>
      <c r="H13" s="51">
        <v>50</v>
      </c>
      <c r="I13" s="51">
        <v>77</v>
      </c>
      <c r="J13" s="7"/>
      <c r="K13" s="7"/>
      <c r="L13" s="7"/>
      <c r="M13" s="7"/>
    </row>
    <row r="14" spans="1:13" x14ac:dyDescent="0.25">
      <c r="A14" s="7" t="s">
        <v>395</v>
      </c>
      <c r="B14" s="51">
        <v>4</v>
      </c>
      <c r="C14" s="7">
        <v>1</v>
      </c>
      <c r="D14" s="7"/>
      <c r="E14" s="7"/>
      <c r="F14" s="7" t="s">
        <v>113</v>
      </c>
      <c r="G14" s="51">
        <v>10</v>
      </c>
      <c r="H14" s="51">
        <v>34</v>
      </c>
      <c r="I14" s="51">
        <v>44</v>
      </c>
      <c r="J14" s="7"/>
      <c r="K14" s="7"/>
      <c r="L14" s="7"/>
      <c r="M14" s="7"/>
    </row>
    <row r="15" spans="1:13" x14ac:dyDescent="0.25">
      <c r="A15" s="7" t="s">
        <v>260</v>
      </c>
      <c r="B15" s="51">
        <v>374</v>
      </c>
      <c r="C15" s="7">
        <f>SUM(C4:C14)</f>
        <v>11</v>
      </c>
      <c r="D15" s="7">
        <f>+B15-C15</f>
        <v>363</v>
      </c>
      <c r="E15" s="7"/>
      <c r="F15" s="7" t="s">
        <v>395</v>
      </c>
      <c r="G15" s="51">
        <v>1</v>
      </c>
      <c r="H15" s="51">
        <v>3</v>
      </c>
      <c r="I15" s="51">
        <v>4</v>
      </c>
      <c r="J15" s="7"/>
      <c r="K15" s="7"/>
      <c r="L15" s="7"/>
      <c r="M15" s="7"/>
    </row>
    <row r="16" spans="1:13" x14ac:dyDescent="0.25">
      <c r="A16" s="7"/>
      <c r="B16" s="7"/>
      <c r="C16" s="7"/>
      <c r="D16" s="7"/>
      <c r="E16" s="7"/>
      <c r="F16" s="7" t="s">
        <v>260</v>
      </c>
      <c r="G16" s="51">
        <v>104</v>
      </c>
      <c r="H16" s="51">
        <v>270</v>
      </c>
      <c r="I16" s="51">
        <v>374</v>
      </c>
      <c r="J16" s="7"/>
      <c r="K16" s="7"/>
      <c r="L16" s="7"/>
      <c r="M16" s="7"/>
    </row>
    <row r="17" spans="1:14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spans="1:14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spans="1:14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spans="1:14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</row>
    <row r="21" spans="1:14" x14ac:dyDescent="0.25">
      <c r="A21" s="7"/>
      <c r="B21" s="7"/>
      <c r="C21" s="7"/>
      <c r="D21" s="7"/>
      <c r="E21" s="7"/>
      <c r="F21" s="7"/>
      <c r="G21" s="7"/>
      <c r="H21" s="7"/>
      <c r="I21" s="7"/>
      <c r="J21" s="88" t="s">
        <v>0</v>
      </c>
      <c r="K21" s="88"/>
      <c r="L21" s="89" t="s">
        <v>283</v>
      </c>
      <c r="M21" s="89"/>
      <c r="N21" s="7"/>
    </row>
    <row r="22" spans="1:14" x14ac:dyDescent="0.25">
      <c r="A22" s="7"/>
      <c r="B22" s="7"/>
      <c r="C22" s="7"/>
      <c r="D22" s="7"/>
      <c r="E22" s="7"/>
      <c r="F22" s="7"/>
      <c r="G22" s="7"/>
      <c r="H22" s="7"/>
      <c r="I22" s="7"/>
      <c r="J22" s="7" t="s">
        <v>3</v>
      </c>
      <c r="K22" s="7" t="s">
        <v>284</v>
      </c>
      <c r="L22" s="7" t="s">
        <v>282</v>
      </c>
      <c r="M22" s="7" t="s">
        <v>37</v>
      </c>
      <c r="N22" s="7" t="s">
        <v>285</v>
      </c>
    </row>
    <row r="23" spans="1:14" x14ac:dyDescent="0.25">
      <c r="A23" s="7"/>
      <c r="B23" s="7"/>
      <c r="C23" s="7"/>
      <c r="D23" s="7"/>
      <c r="E23" s="7"/>
      <c r="F23" s="7"/>
      <c r="G23" s="7"/>
      <c r="H23" s="7"/>
      <c r="I23" s="7" t="s">
        <v>286</v>
      </c>
      <c r="J23" s="7">
        <v>13</v>
      </c>
      <c r="K23" s="7">
        <v>16</v>
      </c>
      <c r="L23" s="7">
        <v>3</v>
      </c>
      <c r="M23" s="7">
        <v>51</v>
      </c>
      <c r="N23" s="7">
        <f>SUM(J23:M23)</f>
        <v>83</v>
      </c>
    </row>
    <row r="26" spans="1:14" x14ac:dyDescent="0.25">
      <c r="A26" s="7"/>
      <c r="B26" s="7"/>
      <c r="C26" s="7"/>
      <c r="D26" s="7"/>
      <c r="E26" s="7"/>
      <c r="F26" s="7"/>
      <c r="G26" s="7"/>
      <c r="H26" s="7"/>
      <c r="I26" s="52" t="s">
        <v>287</v>
      </c>
      <c r="J26" s="52">
        <v>16</v>
      </c>
      <c r="K26" s="52">
        <v>15</v>
      </c>
      <c r="L26" s="52">
        <v>4</v>
      </c>
      <c r="M26" s="52">
        <v>35</v>
      </c>
      <c r="N26" s="52">
        <f>SUM(J26:M26)</f>
        <v>70</v>
      </c>
    </row>
    <row r="27" spans="1:14" x14ac:dyDescent="0.25">
      <c r="A27" s="7"/>
      <c r="B27" s="7"/>
      <c r="C27" s="7"/>
      <c r="D27" s="7"/>
      <c r="E27" s="7"/>
      <c r="F27" s="7"/>
      <c r="G27" s="7"/>
      <c r="H27" s="7"/>
      <c r="I27" s="52"/>
      <c r="J27" s="52"/>
      <c r="K27" s="52"/>
      <c r="L27" s="52">
        <v>1</v>
      </c>
      <c r="M27" s="52">
        <v>5</v>
      </c>
      <c r="N27" s="52">
        <f>SUM(K27:M27)</f>
        <v>6</v>
      </c>
    </row>
    <row r="28" spans="1:14" x14ac:dyDescent="0.25">
      <c r="A28" s="7"/>
      <c r="B28" s="7"/>
      <c r="C28" s="7"/>
      <c r="D28" s="7"/>
      <c r="E28" s="7"/>
      <c r="F28" s="7"/>
      <c r="G28" s="7"/>
      <c r="H28" s="7"/>
      <c r="I28" s="7" t="s">
        <v>287</v>
      </c>
      <c r="J28" s="7">
        <f t="shared" ref="J28:L28" si="0">SUM(J26:J27)</f>
        <v>16</v>
      </c>
      <c r="K28" s="7">
        <f t="shared" si="0"/>
        <v>15</v>
      </c>
      <c r="L28" s="7">
        <f t="shared" si="0"/>
        <v>5</v>
      </c>
      <c r="M28" s="7">
        <f>SUM(M26:M27)</f>
        <v>40</v>
      </c>
      <c r="N28" s="7">
        <f>SUM(N26:N27)</f>
        <v>76</v>
      </c>
    </row>
  </sheetData>
  <mergeCells count="2">
    <mergeCell ref="J21:K21"/>
    <mergeCell ref="L21:M21"/>
  </mergeCell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8D70E-D60A-4446-8A99-1BA9EFB6662A}">
  <dimension ref="A3:D136"/>
  <sheetViews>
    <sheetView topLeftCell="A109" workbookViewId="0">
      <selection activeCell="A109" sqref="A1:XFD1048576"/>
    </sheetView>
  </sheetViews>
  <sheetFormatPr defaultRowHeight="15" x14ac:dyDescent="0.25"/>
  <cols>
    <col min="1" max="1" width="29.28515625" style="7" bestFit="1" customWidth="1"/>
    <col min="2" max="2" width="35.85546875" style="7" bestFit="1" customWidth="1"/>
    <col min="3" max="3" width="23.140625" style="7" bestFit="1" customWidth="1"/>
    <col min="4" max="4" width="15.42578125" style="7" bestFit="1" customWidth="1"/>
    <col min="5" max="16384" width="9.140625" style="7"/>
  </cols>
  <sheetData>
    <row r="3" spans="1:4" x14ac:dyDescent="0.25">
      <c r="A3" s="10" t="s">
        <v>281</v>
      </c>
      <c r="B3" s="10" t="s">
        <v>259</v>
      </c>
      <c r="C3" s="10" t="s">
        <v>288</v>
      </c>
      <c r="D3" s="7" t="s">
        <v>258</v>
      </c>
    </row>
    <row r="4" spans="1:4" x14ac:dyDescent="0.25">
      <c r="A4" s="7" t="s">
        <v>186</v>
      </c>
      <c r="B4" s="7" t="s">
        <v>197</v>
      </c>
      <c r="C4" s="7" t="s">
        <v>82</v>
      </c>
      <c r="D4" s="51">
        <v>7</v>
      </c>
    </row>
    <row r="5" spans="1:4" x14ac:dyDescent="0.25">
      <c r="B5" s="7" t="s">
        <v>289</v>
      </c>
      <c r="D5" s="51">
        <v>7</v>
      </c>
    </row>
    <row r="6" spans="1:4" x14ac:dyDescent="0.25">
      <c r="B6" s="7" t="s">
        <v>226</v>
      </c>
      <c r="C6" s="7" t="s">
        <v>82</v>
      </c>
      <c r="D6" s="51">
        <v>1</v>
      </c>
    </row>
    <row r="7" spans="1:4" x14ac:dyDescent="0.25">
      <c r="B7" s="7" t="s">
        <v>290</v>
      </c>
      <c r="D7" s="51">
        <v>1</v>
      </c>
    </row>
    <row r="8" spans="1:4" x14ac:dyDescent="0.25">
      <c r="B8" s="7" t="s">
        <v>185</v>
      </c>
      <c r="C8" s="7" t="s">
        <v>82</v>
      </c>
      <c r="D8" s="51">
        <v>2</v>
      </c>
    </row>
    <row r="9" spans="1:4" x14ac:dyDescent="0.25">
      <c r="B9" s="7" t="s">
        <v>291</v>
      </c>
      <c r="D9" s="51">
        <v>2</v>
      </c>
    </row>
    <row r="10" spans="1:4" x14ac:dyDescent="0.25">
      <c r="B10" s="7" t="s">
        <v>188</v>
      </c>
      <c r="C10" s="7" t="s">
        <v>82</v>
      </c>
      <c r="D10" s="51">
        <v>1</v>
      </c>
    </row>
    <row r="11" spans="1:4" x14ac:dyDescent="0.25">
      <c r="B11" s="7" t="s">
        <v>292</v>
      </c>
      <c r="D11" s="51">
        <v>1</v>
      </c>
    </row>
    <row r="12" spans="1:4" x14ac:dyDescent="0.25">
      <c r="B12" s="7" t="s">
        <v>191</v>
      </c>
      <c r="C12" s="7" t="s">
        <v>195</v>
      </c>
      <c r="D12" s="51">
        <v>4</v>
      </c>
    </row>
    <row r="13" spans="1:4" x14ac:dyDescent="0.25">
      <c r="C13" s="7" t="s">
        <v>192</v>
      </c>
      <c r="D13" s="51">
        <v>8</v>
      </c>
    </row>
    <row r="14" spans="1:4" x14ac:dyDescent="0.25">
      <c r="B14" s="7" t="s">
        <v>293</v>
      </c>
      <c r="D14" s="51">
        <v>12</v>
      </c>
    </row>
    <row r="15" spans="1:4" x14ac:dyDescent="0.25">
      <c r="B15" s="7" t="s">
        <v>228</v>
      </c>
      <c r="C15" s="7" t="s">
        <v>82</v>
      </c>
      <c r="D15" s="51">
        <v>1</v>
      </c>
    </row>
    <row r="16" spans="1:4" x14ac:dyDescent="0.25">
      <c r="B16" s="7" t="s">
        <v>294</v>
      </c>
      <c r="D16" s="51">
        <v>1</v>
      </c>
    </row>
    <row r="17" spans="1:4" x14ac:dyDescent="0.25">
      <c r="B17" s="7" t="s">
        <v>206</v>
      </c>
      <c r="C17" s="7" t="s">
        <v>82</v>
      </c>
      <c r="D17" s="51">
        <v>5</v>
      </c>
    </row>
    <row r="18" spans="1:4" x14ac:dyDescent="0.25">
      <c r="B18" s="7" t="s">
        <v>295</v>
      </c>
      <c r="D18" s="51">
        <v>5</v>
      </c>
    </row>
    <row r="19" spans="1:4" x14ac:dyDescent="0.25">
      <c r="A19" s="7" t="s">
        <v>296</v>
      </c>
      <c r="D19" s="51">
        <v>29</v>
      </c>
    </row>
    <row r="20" spans="1:4" x14ac:dyDescent="0.25">
      <c r="A20" s="7" t="s">
        <v>297</v>
      </c>
      <c r="B20" s="7" t="s">
        <v>132</v>
      </c>
      <c r="C20" s="7" t="s">
        <v>82</v>
      </c>
      <c r="D20" s="51">
        <v>1</v>
      </c>
    </row>
    <row r="21" spans="1:4" x14ac:dyDescent="0.25">
      <c r="B21" s="7" t="s">
        <v>298</v>
      </c>
      <c r="D21" s="51">
        <v>1</v>
      </c>
    </row>
    <row r="22" spans="1:4" x14ac:dyDescent="0.25">
      <c r="B22" s="7" t="s">
        <v>135</v>
      </c>
      <c r="C22" s="7" t="s">
        <v>82</v>
      </c>
      <c r="D22" s="51">
        <v>1</v>
      </c>
    </row>
    <row r="23" spans="1:4" x14ac:dyDescent="0.25">
      <c r="B23" s="7" t="s">
        <v>299</v>
      </c>
      <c r="D23" s="51">
        <v>1</v>
      </c>
    </row>
    <row r="24" spans="1:4" x14ac:dyDescent="0.25">
      <c r="A24" s="7" t="s">
        <v>300</v>
      </c>
      <c r="D24" s="51">
        <v>2</v>
      </c>
    </row>
    <row r="25" spans="1:4" x14ac:dyDescent="0.25">
      <c r="A25" s="7" t="s">
        <v>301</v>
      </c>
      <c r="B25" s="7" t="s">
        <v>132</v>
      </c>
      <c r="C25" s="7" t="s">
        <v>82</v>
      </c>
      <c r="D25" s="51">
        <v>1</v>
      </c>
    </row>
    <row r="26" spans="1:4" x14ac:dyDescent="0.25">
      <c r="B26" s="7" t="s">
        <v>298</v>
      </c>
      <c r="D26" s="51">
        <v>1</v>
      </c>
    </row>
    <row r="27" spans="1:4" x14ac:dyDescent="0.25">
      <c r="B27" s="7" t="s">
        <v>135</v>
      </c>
      <c r="C27" s="7" t="s">
        <v>138</v>
      </c>
      <c r="D27" s="51">
        <v>1</v>
      </c>
    </row>
    <row r="28" spans="1:4" x14ac:dyDescent="0.25">
      <c r="B28" s="7" t="s">
        <v>299</v>
      </c>
      <c r="D28" s="51">
        <v>1</v>
      </c>
    </row>
    <row r="29" spans="1:4" x14ac:dyDescent="0.25">
      <c r="A29" s="7" t="s">
        <v>302</v>
      </c>
      <c r="D29" s="51">
        <v>2</v>
      </c>
    </row>
    <row r="30" spans="1:4" x14ac:dyDescent="0.25">
      <c r="A30" s="7" t="s">
        <v>303</v>
      </c>
      <c r="B30" s="7" t="s">
        <v>38</v>
      </c>
      <c r="C30" s="7" t="s">
        <v>18</v>
      </c>
      <c r="D30" s="51">
        <v>8</v>
      </c>
    </row>
    <row r="31" spans="1:4" x14ac:dyDescent="0.25">
      <c r="C31" s="7" t="s">
        <v>304</v>
      </c>
      <c r="D31" s="51">
        <v>1</v>
      </c>
    </row>
    <row r="32" spans="1:4" x14ac:dyDescent="0.25">
      <c r="C32" s="7" t="s">
        <v>156</v>
      </c>
      <c r="D32" s="51">
        <v>3</v>
      </c>
    </row>
    <row r="33" spans="1:4" x14ac:dyDescent="0.25">
      <c r="C33" s="7" t="s">
        <v>166</v>
      </c>
      <c r="D33" s="51">
        <v>5</v>
      </c>
    </row>
    <row r="34" spans="1:4" x14ac:dyDescent="0.25">
      <c r="C34" s="7" t="s">
        <v>100</v>
      </c>
      <c r="D34" s="51">
        <v>1</v>
      </c>
    </row>
    <row r="35" spans="1:4" x14ac:dyDescent="0.25">
      <c r="C35" s="7" t="s">
        <v>113</v>
      </c>
      <c r="D35" s="51">
        <v>1</v>
      </c>
    </row>
    <row r="36" spans="1:4" x14ac:dyDescent="0.25">
      <c r="C36" s="7" t="s">
        <v>73</v>
      </c>
      <c r="D36" s="51">
        <v>8</v>
      </c>
    </row>
    <row r="37" spans="1:4" x14ac:dyDescent="0.25">
      <c r="B37" s="7" t="s">
        <v>305</v>
      </c>
      <c r="D37" s="51">
        <v>27</v>
      </c>
    </row>
    <row r="38" spans="1:4" x14ac:dyDescent="0.25">
      <c r="B38" s="7" t="s">
        <v>172</v>
      </c>
      <c r="C38" s="7" t="s">
        <v>73</v>
      </c>
      <c r="D38" s="51">
        <v>24</v>
      </c>
    </row>
    <row r="39" spans="1:4" x14ac:dyDescent="0.25">
      <c r="B39" s="7" t="s">
        <v>306</v>
      </c>
      <c r="D39" s="51">
        <v>24</v>
      </c>
    </row>
    <row r="40" spans="1:4" x14ac:dyDescent="0.25">
      <c r="B40" s="7" t="s">
        <v>392</v>
      </c>
      <c r="C40" s="7" t="s">
        <v>156</v>
      </c>
      <c r="D40" s="51">
        <v>1</v>
      </c>
    </row>
    <row r="41" spans="1:4" x14ac:dyDescent="0.25">
      <c r="B41" s="7" t="s">
        <v>394</v>
      </c>
      <c r="D41" s="51">
        <v>1</v>
      </c>
    </row>
    <row r="42" spans="1:4" x14ac:dyDescent="0.25">
      <c r="A42" s="7" t="s">
        <v>307</v>
      </c>
      <c r="D42" s="68">
        <v>52</v>
      </c>
    </row>
    <row r="43" spans="1:4" x14ac:dyDescent="0.25">
      <c r="A43" s="7" t="s">
        <v>308</v>
      </c>
      <c r="B43" s="7" t="s">
        <v>309</v>
      </c>
      <c r="C43" s="7" t="s">
        <v>166</v>
      </c>
      <c r="D43" s="51">
        <v>6</v>
      </c>
    </row>
    <row r="44" spans="1:4" x14ac:dyDescent="0.25">
      <c r="C44" s="7" t="s">
        <v>73</v>
      </c>
      <c r="D44" s="51">
        <v>3</v>
      </c>
    </row>
    <row r="45" spans="1:4" x14ac:dyDescent="0.25">
      <c r="B45" s="7" t="s">
        <v>310</v>
      </c>
      <c r="D45" s="51">
        <v>9</v>
      </c>
    </row>
    <row r="46" spans="1:4" x14ac:dyDescent="0.25">
      <c r="A46" s="7" t="s">
        <v>311</v>
      </c>
      <c r="D46" s="68">
        <v>9</v>
      </c>
    </row>
    <row r="47" spans="1:4" x14ac:dyDescent="0.25">
      <c r="A47" s="7" t="s">
        <v>68</v>
      </c>
      <c r="B47" s="7" t="s">
        <v>69</v>
      </c>
      <c r="C47" s="7" t="s">
        <v>82</v>
      </c>
      <c r="D47" s="51">
        <v>1</v>
      </c>
    </row>
    <row r="48" spans="1:4" x14ac:dyDescent="0.25">
      <c r="C48" s="7" t="s">
        <v>70</v>
      </c>
      <c r="D48" s="51">
        <v>1</v>
      </c>
    </row>
    <row r="49" spans="2:4" x14ac:dyDescent="0.25">
      <c r="C49" s="7" t="s">
        <v>84</v>
      </c>
      <c r="D49" s="51">
        <v>1</v>
      </c>
    </row>
    <row r="50" spans="2:4" x14ac:dyDescent="0.25">
      <c r="B50" s="7" t="s">
        <v>312</v>
      </c>
      <c r="D50" s="51">
        <v>3</v>
      </c>
    </row>
    <row r="51" spans="2:4" x14ac:dyDescent="0.25">
      <c r="B51" s="7" t="s">
        <v>72</v>
      </c>
      <c r="C51" s="7" t="s">
        <v>156</v>
      </c>
      <c r="D51" s="51">
        <v>4</v>
      </c>
    </row>
    <row r="52" spans="2:4" x14ac:dyDescent="0.25">
      <c r="B52" s="7" t="s">
        <v>313</v>
      </c>
      <c r="D52" s="51">
        <v>4</v>
      </c>
    </row>
    <row r="53" spans="2:4" x14ac:dyDescent="0.25">
      <c r="B53" s="7" t="s">
        <v>47</v>
      </c>
      <c r="C53" s="7" t="s">
        <v>82</v>
      </c>
      <c r="D53" s="51">
        <v>1</v>
      </c>
    </row>
    <row r="54" spans="2:4" x14ac:dyDescent="0.25">
      <c r="B54" s="7" t="s">
        <v>314</v>
      </c>
      <c r="D54" s="51">
        <v>1</v>
      </c>
    </row>
    <row r="55" spans="2:4" x14ac:dyDescent="0.25">
      <c r="B55" s="7" t="s">
        <v>315</v>
      </c>
      <c r="C55" s="7" t="s">
        <v>82</v>
      </c>
      <c r="D55" s="51">
        <v>1</v>
      </c>
    </row>
    <row r="56" spans="2:4" x14ac:dyDescent="0.25">
      <c r="B56" s="7" t="s">
        <v>316</v>
      </c>
      <c r="D56" s="51">
        <v>1</v>
      </c>
    </row>
    <row r="57" spans="2:4" x14ac:dyDescent="0.25">
      <c r="B57" s="7" t="s">
        <v>105</v>
      </c>
      <c r="C57" s="7" t="s">
        <v>82</v>
      </c>
      <c r="D57" s="51">
        <v>1</v>
      </c>
    </row>
    <row r="58" spans="2:4" x14ac:dyDescent="0.25">
      <c r="B58" s="7" t="s">
        <v>317</v>
      </c>
      <c r="D58" s="51">
        <v>1</v>
      </c>
    </row>
    <row r="59" spans="2:4" x14ac:dyDescent="0.25">
      <c r="B59" s="7" t="s">
        <v>318</v>
      </c>
      <c r="C59" s="7" t="s">
        <v>82</v>
      </c>
      <c r="D59" s="51">
        <v>1</v>
      </c>
    </row>
    <row r="60" spans="2:4" x14ac:dyDescent="0.25">
      <c r="B60" s="7" t="s">
        <v>319</v>
      </c>
      <c r="D60" s="51">
        <v>1</v>
      </c>
    </row>
    <row r="61" spans="2:4" x14ac:dyDescent="0.25">
      <c r="B61" s="7" t="s">
        <v>320</v>
      </c>
      <c r="C61" s="7" t="s">
        <v>262</v>
      </c>
      <c r="D61" s="51">
        <v>4</v>
      </c>
    </row>
    <row r="62" spans="2:4" x14ac:dyDescent="0.25">
      <c r="B62" s="7" t="s">
        <v>321</v>
      </c>
      <c r="D62" s="51">
        <v>4</v>
      </c>
    </row>
    <row r="63" spans="2:4" x14ac:dyDescent="0.25">
      <c r="B63" s="7" t="s">
        <v>235</v>
      </c>
      <c r="C63" s="7" t="s">
        <v>82</v>
      </c>
      <c r="D63" s="51">
        <v>6</v>
      </c>
    </row>
    <row r="64" spans="2:4" x14ac:dyDescent="0.25">
      <c r="B64" s="7" t="s">
        <v>322</v>
      </c>
      <c r="D64" s="51">
        <v>6</v>
      </c>
    </row>
    <row r="65" spans="1:4" x14ac:dyDescent="0.25">
      <c r="A65" s="7" t="s">
        <v>323</v>
      </c>
      <c r="D65" s="51">
        <v>21</v>
      </c>
    </row>
    <row r="66" spans="1:4" x14ac:dyDescent="0.25">
      <c r="A66" s="7" t="s">
        <v>282</v>
      </c>
      <c r="B66" s="7" t="s">
        <v>50</v>
      </c>
      <c r="C66" s="7" t="s">
        <v>30</v>
      </c>
      <c r="D66" s="51">
        <v>7</v>
      </c>
    </row>
    <row r="67" spans="1:4" x14ac:dyDescent="0.25">
      <c r="B67" s="7" t="s">
        <v>324</v>
      </c>
      <c r="D67" s="51">
        <v>7</v>
      </c>
    </row>
    <row r="68" spans="1:4" x14ac:dyDescent="0.25">
      <c r="B68" s="7" t="s">
        <v>29</v>
      </c>
      <c r="C68" s="7" t="s">
        <v>30</v>
      </c>
      <c r="D68" s="51">
        <v>5</v>
      </c>
    </row>
    <row r="69" spans="1:4" x14ac:dyDescent="0.25">
      <c r="B69" s="7" t="s">
        <v>325</v>
      </c>
      <c r="D69" s="51">
        <v>5</v>
      </c>
    </row>
    <row r="70" spans="1:4" x14ac:dyDescent="0.25">
      <c r="B70" s="7" t="s">
        <v>35</v>
      </c>
      <c r="C70" s="7" t="s">
        <v>30</v>
      </c>
      <c r="D70" s="51">
        <v>52</v>
      </c>
    </row>
    <row r="71" spans="1:4" x14ac:dyDescent="0.25">
      <c r="C71" s="7" t="s">
        <v>53</v>
      </c>
      <c r="D71" s="51">
        <v>40</v>
      </c>
    </row>
    <row r="72" spans="1:4" x14ac:dyDescent="0.25">
      <c r="B72" s="7" t="s">
        <v>326</v>
      </c>
      <c r="D72" s="51">
        <v>92</v>
      </c>
    </row>
    <row r="73" spans="1:4" x14ac:dyDescent="0.25">
      <c r="A73" s="7" t="s">
        <v>327</v>
      </c>
      <c r="D73" s="69">
        <v>104</v>
      </c>
    </row>
    <row r="74" spans="1:4" x14ac:dyDescent="0.25">
      <c r="A74" s="7" t="s">
        <v>201</v>
      </c>
      <c r="B74" s="7" t="s">
        <v>202</v>
      </c>
      <c r="C74" s="7" t="s">
        <v>82</v>
      </c>
      <c r="D74" s="51"/>
    </row>
    <row r="75" spans="1:4" x14ac:dyDescent="0.25">
      <c r="B75" s="7" t="s">
        <v>328</v>
      </c>
      <c r="D75" s="51"/>
    </row>
    <row r="76" spans="1:4" x14ac:dyDescent="0.25">
      <c r="A76" s="7" t="s">
        <v>329</v>
      </c>
      <c r="D76" s="51"/>
    </row>
    <row r="77" spans="1:4" x14ac:dyDescent="0.25">
      <c r="A77" s="7" t="s">
        <v>330</v>
      </c>
      <c r="B77" s="7" t="s">
        <v>209</v>
      </c>
      <c r="C77" s="7" t="s">
        <v>82</v>
      </c>
      <c r="D77" s="51">
        <v>1</v>
      </c>
    </row>
    <row r="78" spans="1:4" x14ac:dyDescent="0.25">
      <c r="B78" s="7" t="s">
        <v>331</v>
      </c>
      <c r="D78" s="51">
        <v>1</v>
      </c>
    </row>
    <row r="79" spans="1:4" x14ac:dyDescent="0.25">
      <c r="B79" s="7" t="s">
        <v>211</v>
      </c>
      <c r="C79" s="7" t="s">
        <v>82</v>
      </c>
      <c r="D79" s="51">
        <v>1</v>
      </c>
    </row>
    <row r="80" spans="1:4" x14ac:dyDescent="0.25">
      <c r="B80" s="7" t="s">
        <v>332</v>
      </c>
      <c r="D80" s="51">
        <v>1</v>
      </c>
    </row>
    <row r="81" spans="1:4" x14ac:dyDescent="0.25">
      <c r="B81" s="7" t="s">
        <v>212</v>
      </c>
      <c r="C81" s="7" t="s">
        <v>82</v>
      </c>
      <c r="D81" s="51">
        <v>1</v>
      </c>
    </row>
    <row r="82" spans="1:4" x14ac:dyDescent="0.25">
      <c r="B82" s="7" t="s">
        <v>333</v>
      </c>
      <c r="D82" s="51">
        <v>1</v>
      </c>
    </row>
    <row r="83" spans="1:4" x14ac:dyDescent="0.25">
      <c r="B83" s="7" t="s">
        <v>213</v>
      </c>
      <c r="C83" s="7" t="s">
        <v>82</v>
      </c>
      <c r="D83" s="51">
        <v>1</v>
      </c>
    </row>
    <row r="84" spans="1:4" x14ac:dyDescent="0.25">
      <c r="B84" s="7" t="s">
        <v>334</v>
      </c>
      <c r="D84" s="51">
        <v>1</v>
      </c>
    </row>
    <row r="85" spans="1:4" x14ac:dyDescent="0.25">
      <c r="B85" s="7" t="s">
        <v>335</v>
      </c>
      <c r="C85" s="7" t="s">
        <v>82</v>
      </c>
      <c r="D85" s="51">
        <v>1</v>
      </c>
    </row>
    <row r="86" spans="1:4" x14ac:dyDescent="0.25">
      <c r="B86" s="7" t="s">
        <v>336</v>
      </c>
      <c r="D86" s="51">
        <v>1</v>
      </c>
    </row>
    <row r="87" spans="1:4" x14ac:dyDescent="0.25">
      <c r="A87" s="7" t="s">
        <v>337</v>
      </c>
      <c r="D87" s="51">
        <v>5</v>
      </c>
    </row>
    <row r="88" spans="1:4" x14ac:dyDescent="0.25">
      <c r="A88" s="7" t="s">
        <v>80</v>
      </c>
      <c r="B88" s="7" t="s">
        <v>140</v>
      </c>
      <c r="C88" s="7" t="s">
        <v>146</v>
      </c>
      <c r="D88" s="51">
        <v>1</v>
      </c>
    </row>
    <row r="89" spans="1:4" x14ac:dyDescent="0.25">
      <c r="C89" s="7" t="s">
        <v>42</v>
      </c>
      <c r="D89" s="51">
        <v>1</v>
      </c>
    </row>
    <row r="90" spans="1:4" x14ac:dyDescent="0.25">
      <c r="C90" s="7" t="s">
        <v>141</v>
      </c>
      <c r="D90" s="51">
        <v>1</v>
      </c>
    </row>
    <row r="91" spans="1:4" x14ac:dyDescent="0.25">
      <c r="C91" s="7" t="s">
        <v>144</v>
      </c>
      <c r="D91" s="51">
        <v>1</v>
      </c>
    </row>
    <row r="92" spans="1:4" x14ac:dyDescent="0.25">
      <c r="B92" s="7" t="s">
        <v>338</v>
      </c>
      <c r="D92" s="51">
        <v>4</v>
      </c>
    </row>
    <row r="93" spans="1:4" x14ac:dyDescent="0.25">
      <c r="B93" s="7" t="s">
        <v>175</v>
      </c>
      <c r="C93" s="7" t="s">
        <v>82</v>
      </c>
      <c r="D93" s="51">
        <v>1</v>
      </c>
    </row>
    <row r="94" spans="1:4" x14ac:dyDescent="0.25">
      <c r="B94" s="7" t="s">
        <v>339</v>
      </c>
      <c r="D94" s="51">
        <v>1</v>
      </c>
    </row>
    <row r="95" spans="1:4" x14ac:dyDescent="0.25">
      <c r="B95" s="7" t="s">
        <v>126</v>
      </c>
      <c r="C95" s="7" t="s">
        <v>127</v>
      </c>
      <c r="D95" s="51">
        <v>1</v>
      </c>
    </row>
    <row r="96" spans="1:4" x14ac:dyDescent="0.25">
      <c r="B96" s="7" t="s">
        <v>340</v>
      </c>
      <c r="D96" s="51">
        <v>1</v>
      </c>
    </row>
    <row r="97" spans="1:4" x14ac:dyDescent="0.25">
      <c r="B97" s="7" t="s">
        <v>183</v>
      </c>
      <c r="C97" s="7" t="s">
        <v>82</v>
      </c>
      <c r="D97" s="51">
        <v>1</v>
      </c>
    </row>
    <row r="98" spans="1:4" x14ac:dyDescent="0.25">
      <c r="B98" s="7" t="s">
        <v>341</v>
      </c>
      <c r="D98" s="51">
        <v>1</v>
      </c>
    </row>
    <row r="99" spans="1:4" x14ac:dyDescent="0.25">
      <c r="B99" s="7" t="s">
        <v>162</v>
      </c>
      <c r="C99" s="7" t="s">
        <v>163</v>
      </c>
      <c r="D99" s="51">
        <v>2</v>
      </c>
    </row>
    <row r="100" spans="1:4" x14ac:dyDescent="0.25">
      <c r="B100" s="7" t="s">
        <v>342</v>
      </c>
      <c r="D100" s="51">
        <v>2</v>
      </c>
    </row>
    <row r="101" spans="1:4" x14ac:dyDescent="0.25">
      <c r="B101" s="7" t="s">
        <v>81</v>
      </c>
      <c r="C101" s="7" t="s">
        <v>82</v>
      </c>
      <c r="D101" s="51">
        <v>2</v>
      </c>
    </row>
    <row r="102" spans="1:4" x14ac:dyDescent="0.25">
      <c r="B102" s="7" t="s">
        <v>343</v>
      </c>
      <c r="D102" s="51">
        <v>2</v>
      </c>
    </row>
    <row r="103" spans="1:4" x14ac:dyDescent="0.25">
      <c r="A103" s="7" t="s">
        <v>344</v>
      </c>
      <c r="D103" s="51">
        <v>11</v>
      </c>
    </row>
    <row r="104" spans="1:4" x14ac:dyDescent="0.25">
      <c r="A104" s="7" t="s">
        <v>42</v>
      </c>
      <c r="B104" s="7" t="s">
        <v>150</v>
      </c>
      <c r="C104" s="7" t="s">
        <v>44</v>
      </c>
      <c r="D104" s="85">
        <v>20</v>
      </c>
    </row>
    <row r="105" spans="1:4" x14ac:dyDescent="0.25">
      <c r="B105" s="7" t="s">
        <v>345</v>
      </c>
      <c r="D105" s="51">
        <v>20</v>
      </c>
    </row>
    <row r="106" spans="1:4" x14ac:dyDescent="0.25">
      <c r="B106" s="7" t="s">
        <v>43</v>
      </c>
      <c r="C106" s="7" t="s">
        <v>44</v>
      </c>
      <c r="D106" s="51">
        <v>451</v>
      </c>
    </row>
    <row r="107" spans="1:4" x14ac:dyDescent="0.25">
      <c r="C107" s="7" t="s">
        <v>96</v>
      </c>
      <c r="D107" s="51">
        <v>21</v>
      </c>
    </row>
    <row r="108" spans="1:4" x14ac:dyDescent="0.25">
      <c r="B108" s="7" t="s">
        <v>346</v>
      </c>
      <c r="D108" s="51">
        <v>472</v>
      </c>
    </row>
    <row r="109" spans="1:4" x14ac:dyDescent="0.25">
      <c r="B109" s="7" t="s">
        <v>232</v>
      </c>
      <c r="C109" s="7" t="s">
        <v>231</v>
      </c>
      <c r="D109" s="51">
        <v>1</v>
      </c>
    </row>
    <row r="110" spans="1:4" x14ac:dyDescent="0.25">
      <c r="B110" s="7" t="s">
        <v>347</v>
      </c>
      <c r="D110" s="51">
        <v>1</v>
      </c>
    </row>
    <row r="111" spans="1:4" x14ac:dyDescent="0.25">
      <c r="B111" s="7" t="s">
        <v>237</v>
      </c>
      <c r="C111" s="7" t="s">
        <v>238</v>
      </c>
      <c r="D111" s="51">
        <v>8</v>
      </c>
    </row>
    <row r="112" spans="1:4" x14ac:dyDescent="0.25">
      <c r="C112" s="7" t="s">
        <v>96</v>
      </c>
      <c r="D112" s="51">
        <v>1</v>
      </c>
    </row>
    <row r="113" spans="1:4" x14ac:dyDescent="0.25">
      <c r="B113" s="7" t="s">
        <v>348</v>
      </c>
      <c r="D113" s="51">
        <v>9</v>
      </c>
    </row>
    <row r="114" spans="1:4" x14ac:dyDescent="0.25">
      <c r="B114" s="7" t="s">
        <v>123</v>
      </c>
      <c r="C114" s="7" t="s">
        <v>44</v>
      </c>
      <c r="D114" s="51">
        <v>1</v>
      </c>
    </row>
    <row r="115" spans="1:4" x14ac:dyDescent="0.25">
      <c r="B115" s="7" t="s">
        <v>349</v>
      </c>
      <c r="D115" s="51">
        <v>1</v>
      </c>
    </row>
    <row r="116" spans="1:4" x14ac:dyDescent="0.25">
      <c r="A116" s="7" t="s">
        <v>350</v>
      </c>
      <c r="D116" s="51">
        <v>503</v>
      </c>
    </row>
    <row r="117" spans="1:4" x14ac:dyDescent="0.25">
      <c r="A117" s="7" t="s">
        <v>217</v>
      </c>
      <c r="B117" s="7" t="s">
        <v>218</v>
      </c>
      <c r="C117" s="7" t="s">
        <v>82</v>
      </c>
      <c r="D117" s="51">
        <v>1</v>
      </c>
    </row>
    <row r="118" spans="1:4" x14ac:dyDescent="0.25">
      <c r="B118" s="7" t="s">
        <v>351</v>
      </c>
      <c r="D118" s="51">
        <v>1</v>
      </c>
    </row>
    <row r="119" spans="1:4" x14ac:dyDescent="0.25">
      <c r="B119" s="7" t="s">
        <v>219</v>
      </c>
      <c r="C119" s="7" t="s">
        <v>82</v>
      </c>
      <c r="D119" s="51">
        <v>1</v>
      </c>
    </row>
    <row r="120" spans="1:4" x14ac:dyDescent="0.25">
      <c r="B120" s="7" t="s">
        <v>352</v>
      </c>
      <c r="D120" s="51">
        <v>1</v>
      </c>
    </row>
    <row r="121" spans="1:4" x14ac:dyDescent="0.25">
      <c r="B121" s="7" t="s">
        <v>224</v>
      </c>
      <c r="C121" s="7" t="s">
        <v>82</v>
      </c>
      <c r="D121" s="51">
        <v>1</v>
      </c>
    </row>
    <row r="122" spans="1:4" x14ac:dyDescent="0.25">
      <c r="B122" s="7" t="s">
        <v>353</v>
      </c>
      <c r="D122" s="51">
        <v>1</v>
      </c>
    </row>
    <row r="123" spans="1:4" x14ac:dyDescent="0.25">
      <c r="B123" s="7" t="s">
        <v>221</v>
      </c>
      <c r="C123" s="7" t="s">
        <v>82</v>
      </c>
      <c r="D123" s="51">
        <v>1</v>
      </c>
    </row>
    <row r="124" spans="1:4" x14ac:dyDescent="0.25">
      <c r="B124" s="7" t="s">
        <v>354</v>
      </c>
      <c r="D124" s="51">
        <v>1</v>
      </c>
    </row>
    <row r="125" spans="1:4" x14ac:dyDescent="0.25">
      <c r="B125" s="7" t="s">
        <v>229</v>
      </c>
      <c r="C125" s="7" t="s">
        <v>82</v>
      </c>
      <c r="D125" s="51">
        <v>4</v>
      </c>
    </row>
    <row r="126" spans="1:4" x14ac:dyDescent="0.25">
      <c r="B126" s="7" t="s">
        <v>355</v>
      </c>
      <c r="D126" s="51">
        <v>4</v>
      </c>
    </row>
    <row r="127" spans="1:4" x14ac:dyDescent="0.25">
      <c r="B127" s="7" t="s">
        <v>227</v>
      </c>
      <c r="C127" s="7" t="s">
        <v>82</v>
      </c>
      <c r="D127" s="51">
        <v>1</v>
      </c>
    </row>
    <row r="128" spans="1:4" x14ac:dyDescent="0.25">
      <c r="B128" s="7" t="s">
        <v>356</v>
      </c>
      <c r="D128" s="51">
        <v>1</v>
      </c>
    </row>
    <row r="129" spans="1:4" x14ac:dyDescent="0.25">
      <c r="A129" s="7" t="s">
        <v>357</v>
      </c>
      <c r="D129" s="51">
        <v>9</v>
      </c>
    </row>
    <row r="130" spans="1:4" x14ac:dyDescent="0.25">
      <c r="A130" s="7" t="s">
        <v>37</v>
      </c>
      <c r="B130" s="7" t="s">
        <v>35</v>
      </c>
      <c r="C130" s="7" t="s">
        <v>30</v>
      </c>
      <c r="D130" s="51">
        <v>121</v>
      </c>
    </row>
    <row r="131" spans="1:4" x14ac:dyDescent="0.25">
      <c r="C131" s="7" t="s">
        <v>53</v>
      </c>
      <c r="D131" s="51">
        <v>133</v>
      </c>
    </row>
    <row r="132" spans="1:4" x14ac:dyDescent="0.25">
      <c r="B132" s="7" t="s">
        <v>326</v>
      </c>
      <c r="D132" s="51">
        <v>254</v>
      </c>
    </row>
    <row r="133" spans="1:4" x14ac:dyDescent="0.25">
      <c r="B133" s="7" t="s">
        <v>55</v>
      </c>
      <c r="C133" s="7" t="s">
        <v>30</v>
      </c>
      <c r="D133" s="51">
        <v>16</v>
      </c>
    </row>
    <row r="134" spans="1:4" x14ac:dyDescent="0.25">
      <c r="B134" s="7" t="s">
        <v>358</v>
      </c>
      <c r="D134" s="51">
        <v>16</v>
      </c>
    </row>
    <row r="135" spans="1:4" x14ac:dyDescent="0.25">
      <c r="A135" s="7" t="s">
        <v>359</v>
      </c>
      <c r="D135" s="51">
        <v>270</v>
      </c>
    </row>
    <row r="136" spans="1:4" x14ac:dyDescent="0.25">
      <c r="A136" s="7" t="s">
        <v>260</v>
      </c>
      <c r="D136" s="51">
        <v>1017</v>
      </c>
    </row>
  </sheetData>
  <sheetProtection algorithmName="SHA-512" hashValue="JCXaobMVKAmxonDbQn1akwWDGwS9h8Dwu9bQ9ukEkbthp5+NEs3g6++jjQL2lw+spGVGF8s7BvAbvI0WtS6h3Q==" saltValue="5Vldg7FSNNxPmYqAaR8E8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3A9A4-6FD9-4006-880C-BE4FCB8E7DB6}">
  <sheetPr>
    <tabColor rgb="FF0070C0"/>
    <pageSetUpPr fitToPage="1"/>
  </sheetPr>
  <dimension ref="A1:N1048507"/>
  <sheetViews>
    <sheetView tabSelected="1" zoomScaleNormal="100" workbookViewId="0">
      <pane ySplit="1" topLeftCell="A2" activePane="bottomLeft" state="frozen"/>
      <selection pane="bottomLeft" activeCell="O1" sqref="O1"/>
    </sheetView>
  </sheetViews>
  <sheetFormatPr defaultColWidth="9.140625" defaultRowHeight="15" x14ac:dyDescent="0.25"/>
  <cols>
    <col min="1" max="1" width="38.85546875" style="8" customWidth="1"/>
    <col min="2" max="2" width="28.7109375" style="8" hidden="1" customWidth="1"/>
    <col min="3" max="3" width="16.140625" style="8" customWidth="1"/>
    <col min="4" max="4" width="19.7109375" style="8" customWidth="1"/>
    <col min="5" max="5" width="33.42578125" style="8" customWidth="1"/>
    <col min="6" max="6" width="19.42578125" style="8" customWidth="1"/>
    <col min="7" max="7" width="25.140625" style="8" customWidth="1"/>
    <col min="8" max="8" width="11.85546875" style="8" customWidth="1"/>
    <col min="9" max="9" width="14.7109375" style="8" customWidth="1"/>
    <col min="10" max="10" width="15.42578125" style="8" customWidth="1"/>
    <col min="11" max="11" width="14.140625" style="8" customWidth="1"/>
    <col min="12" max="12" width="12.140625" style="8" customWidth="1"/>
    <col min="13" max="13" width="4.42578125" style="8" hidden="1" customWidth="1"/>
    <col min="14" max="14" width="14.5703125" style="8" customWidth="1"/>
    <col min="15" max="16384" width="9.140625" style="8"/>
  </cols>
  <sheetData>
    <row r="1" spans="1:14" s="75" customFormat="1" ht="30" x14ac:dyDescent="0.25">
      <c r="A1" s="73" t="s">
        <v>13</v>
      </c>
      <c r="B1" s="73" t="s">
        <v>14</v>
      </c>
      <c r="C1" s="74" t="s">
        <v>256</v>
      </c>
      <c r="D1" s="74" t="s">
        <v>281</v>
      </c>
      <c r="E1" s="74" t="s">
        <v>259</v>
      </c>
      <c r="F1" s="74" t="s">
        <v>288</v>
      </c>
      <c r="G1" s="74" t="s">
        <v>280</v>
      </c>
      <c r="H1" s="74" t="s">
        <v>19</v>
      </c>
      <c r="I1" s="74" t="s">
        <v>20</v>
      </c>
      <c r="J1" s="74" t="s">
        <v>21</v>
      </c>
      <c r="K1" s="74" t="s">
        <v>22</v>
      </c>
      <c r="L1" s="74" t="s">
        <v>23</v>
      </c>
      <c r="M1" s="73" t="s">
        <v>25</v>
      </c>
      <c r="N1" s="75" t="s">
        <v>26</v>
      </c>
    </row>
    <row r="2" spans="1:14" x14ac:dyDescent="0.25">
      <c r="A2" s="8" t="s">
        <v>27</v>
      </c>
      <c r="B2" s="8" t="s">
        <v>28</v>
      </c>
      <c r="C2" s="8" t="s">
        <v>257</v>
      </c>
      <c r="D2" s="8" t="s">
        <v>282</v>
      </c>
      <c r="E2" s="8" t="s">
        <v>29</v>
      </c>
      <c r="F2" s="8" t="s">
        <v>30</v>
      </c>
      <c r="G2" s="8" t="s">
        <v>31</v>
      </c>
      <c r="H2" s="8">
        <v>5</v>
      </c>
      <c r="I2" s="18">
        <v>180</v>
      </c>
      <c r="J2" s="18">
        <f t="shared" ref="J2:J31" si="0">H2*I2</f>
        <v>900</v>
      </c>
      <c r="K2" s="18"/>
      <c r="L2" s="41" t="s">
        <v>32</v>
      </c>
      <c r="N2" s="18"/>
    </row>
    <row r="3" spans="1:14" x14ac:dyDescent="0.25">
      <c r="A3" s="8" t="s">
        <v>27</v>
      </c>
      <c r="B3" s="8" t="s">
        <v>34</v>
      </c>
      <c r="C3" s="8" t="s">
        <v>257</v>
      </c>
      <c r="D3" s="8" t="s">
        <v>282</v>
      </c>
      <c r="E3" s="8" t="s">
        <v>35</v>
      </c>
      <c r="F3" s="8" t="s">
        <v>30</v>
      </c>
      <c r="G3" s="8" t="s">
        <v>31</v>
      </c>
      <c r="H3" s="8">
        <v>1</v>
      </c>
      <c r="I3" s="18">
        <v>120</v>
      </c>
      <c r="J3" s="18">
        <f t="shared" si="0"/>
        <v>120</v>
      </c>
      <c r="K3" s="18"/>
      <c r="L3" s="41" t="s">
        <v>32</v>
      </c>
      <c r="N3" s="18"/>
    </row>
    <row r="4" spans="1:14" x14ac:dyDescent="0.25">
      <c r="A4" s="8" t="s">
        <v>27</v>
      </c>
      <c r="B4" s="8" t="s">
        <v>36</v>
      </c>
      <c r="C4" s="8" t="s">
        <v>257</v>
      </c>
      <c r="D4" s="8" t="s">
        <v>37</v>
      </c>
      <c r="E4" s="8" t="s">
        <v>35</v>
      </c>
      <c r="F4" s="8" t="s">
        <v>30</v>
      </c>
      <c r="G4" s="8" t="s">
        <v>31</v>
      </c>
      <c r="H4" s="8">
        <v>3</v>
      </c>
      <c r="I4" s="18">
        <v>48</v>
      </c>
      <c r="J4" s="18">
        <f t="shared" si="0"/>
        <v>144</v>
      </c>
      <c r="K4" s="18"/>
      <c r="L4" s="41" t="s">
        <v>32</v>
      </c>
      <c r="N4" s="18"/>
    </row>
    <row r="5" spans="1:14" x14ac:dyDescent="0.25">
      <c r="A5" s="8" t="s">
        <v>27</v>
      </c>
      <c r="B5" s="8" t="s">
        <v>38</v>
      </c>
      <c r="C5" s="8" t="s">
        <v>360</v>
      </c>
      <c r="D5" s="8" t="s">
        <v>303</v>
      </c>
      <c r="E5" s="8" t="s">
        <v>38</v>
      </c>
      <c r="F5" s="8" t="s">
        <v>18</v>
      </c>
      <c r="G5" s="8" t="s">
        <v>31</v>
      </c>
      <c r="H5" s="8">
        <v>1</v>
      </c>
      <c r="I5" s="18">
        <v>250</v>
      </c>
      <c r="J5" s="18">
        <f t="shared" si="0"/>
        <v>250</v>
      </c>
      <c r="K5" s="18"/>
      <c r="L5" s="41" t="s">
        <v>32</v>
      </c>
      <c r="N5" s="18"/>
    </row>
    <row r="6" spans="1:14" x14ac:dyDescent="0.25">
      <c r="A6" s="8" t="s">
        <v>41</v>
      </c>
      <c r="B6" s="8" t="s">
        <v>41</v>
      </c>
      <c r="C6" s="8" t="s">
        <v>360</v>
      </c>
      <c r="D6" s="8" t="s">
        <v>42</v>
      </c>
      <c r="E6" s="8" t="s">
        <v>43</v>
      </c>
      <c r="F6" s="8" t="s">
        <v>44</v>
      </c>
      <c r="G6" s="8" t="s">
        <v>31</v>
      </c>
      <c r="H6" s="8">
        <v>3</v>
      </c>
      <c r="I6" s="18">
        <v>5</v>
      </c>
      <c r="J6" s="18">
        <f t="shared" si="0"/>
        <v>15</v>
      </c>
      <c r="K6" s="18"/>
      <c r="L6" s="41" t="s">
        <v>32</v>
      </c>
      <c r="N6" s="18"/>
    </row>
    <row r="7" spans="1:14" x14ac:dyDescent="0.25">
      <c r="A7" s="8" t="s">
        <v>27</v>
      </c>
      <c r="B7" s="8" t="s">
        <v>45</v>
      </c>
      <c r="C7" s="8" t="s">
        <v>360</v>
      </c>
      <c r="D7" s="8" t="s">
        <v>68</v>
      </c>
      <c r="E7" s="8" t="s">
        <v>47</v>
      </c>
      <c r="F7" s="42" t="s">
        <v>82</v>
      </c>
      <c r="G7" s="8" t="s">
        <v>31</v>
      </c>
      <c r="H7" s="8">
        <v>1</v>
      </c>
      <c r="I7" s="18">
        <v>150</v>
      </c>
      <c r="J7" s="18">
        <f t="shared" si="0"/>
        <v>150</v>
      </c>
      <c r="K7" s="18"/>
      <c r="L7" s="41" t="s">
        <v>32</v>
      </c>
      <c r="N7" s="18"/>
    </row>
    <row r="8" spans="1:14" x14ac:dyDescent="0.25">
      <c r="A8" s="8" t="s">
        <v>27</v>
      </c>
      <c r="C8" s="8" t="s">
        <v>360</v>
      </c>
      <c r="D8" s="8" t="s">
        <v>330</v>
      </c>
      <c r="E8" s="8" t="s">
        <v>335</v>
      </c>
      <c r="F8" s="42" t="s">
        <v>82</v>
      </c>
      <c r="G8" s="8" t="s">
        <v>31</v>
      </c>
      <c r="H8" s="8">
        <v>1</v>
      </c>
      <c r="I8" s="18">
        <v>235</v>
      </c>
      <c r="J8" s="18">
        <f t="shared" si="0"/>
        <v>235</v>
      </c>
      <c r="K8" s="18"/>
      <c r="L8" s="41"/>
      <c r="N8" s="18"/>
    </row>
    <row r="9" spans="1:14" x14ac:dyDescent="0.25">
      <c r="A9" s="8" t="s">
        <v>48</v>
      </c>
      <c r="B9" s="8" t="s">
        <v>49</v>
      </c>
      <c r="C9" s="8" t="s">
        <v>257</v>
      </c>
      <c r="D9" s="8" t="s">
        <v>282</v>
      </c>
      <c r="E9" s="8" t="s">
        <v>50</v>
      </c>
      <c r="F9" s="8" t="s">
        <v>30</v>
      </c>
      <c r="G9" s="8" t="s">
        <v>51</v>
      </c>
      <c r="H9" s="8">
        <v>1</v>
      </c>
      <c r="I9" s="18">
        <v>180</v>
      </c>
      <c r="J9" s="18">
        <f t="shared" si="0"/>
        <v>180</v>
      </c>
      <c r="K9" s="18"/>
      <c r="L9" s="41"/>
      <c r="N9" s="18"/>
    </row>
    <row r="10" spans="1:14" x14ac:dyDescent="0.25">
      <c r="A10" s="8" t="s">
        <v>48</v>
      </c>
      <c r="B10" s="8" t="s">
        <v>34</v>
      </c>
      <c r="C10" s="8" t="s">
        <v>257</v>
      </c>
      <c r="D10" s="8" t="s">
        <v>282</v>
      </c>
      <c r="E10" s="8" t="s">
        <v>35</v>
      </c>
      <c r="F10" s="8" t="s">
        <v>30</v>
      </c>
      <c r="G10" s="8" t="s">
        <v>51</v>
      </c>
      <c r="H10" s="8">
        <v>1</v>
      </c>
      <c r="I10" s="18">
        <v>120</v>
      </c>
      <c r="J10" s="18">
        <f t="shared" si="0"/>
        <v>120</v>
      </c>
      <c r="K10" s="18"/>
      <c r="L10" s="41"/>
      <c r="N10" s="18"/>
    </row>
    <row r="11" spans="1:14" x14ac:dyDescent="0.25">
      <c r="A11" s="8" t="s">
        <v>48</v>
      </c>
      <c r="B11" s="8" t="s">
        <v>52</v>
      </c>
      <c r="C11" s="8" t="s">
        <v>257</v>
      </c>
      <c r="D11" s="8" t="s">
        <v>282</v>
      </c>
      <c r="E11" s="8" t="s">
        <v>35</v>
      </c>
      <c r="F11" s="8" t="s">
        <v>53</v>
      </c>
      <c r="G11" s="8" t="s">
        <v>51</v>
      </c>
      <c r="H11" s="8">
        <v>8</v>
      </c>
      <c r="I11" s="18">
        <v>120</v>
      </c>
      <c r="J11" s="18">
        <f t="shared" si="0"/>
        <v>960</v>
      </c>
      <c r="K11" s="18"/>
      <c r="L11" s="41"/>
      <c r="N11" s="18"/>
    </row>
    <row r="12" spans="1:14" x14ac:dyDescent="0.25">
      <c r="A12" s="8" t="s">
        <v>48</v>
      </c>
      <c r="B12" s="8" t="s">
        <v>54</v>
      </c>
      <c r="C12" s="8" t="s">
        <v>257</v>
      </c>
      <c r="D12" s="8" t="s">
        <v>37</v>
      </c>
      <c r="E12" s="8" t="s">
        <v>55</v>
      </c>
      <c r="F12" s="8" t="s">
        <v>30</v>
      </c>
      <c r="G12" s="8" t="s">
        <v>51</v>
      </c>
      <c r="H12" s="8">
        <v>3</v>
      </c>
      <c r="I12" s="18">
        <v>96</v>
      </c>
      <c r="J12" s="18">
        <f t="shared" si="0"/>
        <v>288</v>
      </c>
      <c r="K12" s="18"/>
      <c r="L12" s="41"/>
      <c r="N12" s="18"/>
    </row>
    <row r="13" spans="1:14" x14ac:dyDescent="0.25">
      <c r="A13" s="8" t="s">
        <v>48</v>
      </c>
      <c r="B13" s="8" t="s">
        <v>36</v>
      </c>
      <c r="C13" s="8" t="s">
        <v>257</v>
      </c>
      <c r="D13" s="8" t="s">
        <v>37</v>
      </c>
      <c r="E13" s="8" t="s">
        <v>35</v>
      </c>
      <c r="F13" s="8" t="s">
        <v>30</v>
      </c>
      <c r="G13" s="8" t="s">
        <v>51</v>
      </c>
      <c r="H13" s="8">
        <v>21</v>
      </c>
      <c r="I13" s="18">
        <v>48</v>
      </c>
      <c r="J13" s="18">
        <f t="shared" si="0"/>
        <v>1008</v>
      </c>
      <c r="K13" s="18"/>
      <c r="L13" s="41"/>
      <c r="N13" s="18"/>
    </row>
    <row r="14" spans="1:14" x14ac:dyDescent="0.25">
      <c r="A14" s="8" t="s">
        <v>48</v>
      </c>
      <c r="B14" s="8" t="s">
        <v>56</v>
      </c>
      <c r="C14" s="8" t="s">
        <v>257</v>
      </c>
      <c r="D14" s="8" t="s">
        <v>37</v>
      </c>
      <c r="E14" s="8" t="s">
        <v>35</v>
      </c>
      <c r="F14" s="8" t="s">
        <v>53</v>
      </c>
      <c r="G14" s="8" t="s">
        <v>51</v>
      </c>
      <c r="H14" s="8">
        <v>27</v>
      </c>
      <c r="I14" s="18">
        <v>48</v>
      </c>
      <c r="J14" s="18">
        <f t="shared" si="0"/>
        <v>1296</v>
      </c>
      <c r="K14" s="18"/>
      <c r="L14" s="41"/>
      <c r="N14" s="18"/>
    </row>
    <row r="15" spans="1:14" x14ac:dyDescent="0.25">
      <c r="A15" s="8" t="s">
        <v>48</v>
      </c>
      <c r="B15" s="8" t="s">
        <v>38</v>
      </c>
      <c r="C15" s="8" t="s">
        <v>360</v>
      </c>
      <c r="D15" s="8" t="s">
        <v>303</v>
      </c>
      <c r="E15" s="8" t="s">
        <v>38</v>
      </c>
      <c r="F15" s="8" t="s">
        <v>18</v>
      </c>
      <c r="G15" s="8" t="s">
        <v>51</v>
      </c>
      <c r="H15" s="8">
        <v>1</v>
      </c>
      <c r="I15" s="18">
        <v>250</v>
      </c>
      <c r="J15" s="18">
        <f t="shared" si="0"/>
        <v>250</v>
      </c>
      <c r="K15" s="18"/>
      <c r="L15" s="41"/>
      <c r="N15" s="18"/>
    </row>
    <row r="16" spans="1:14" x14ac:dyDescent="0.25">
      <c r="A16" s="8" t="s">
        <v>41</v>
      </c>
      <c r="B16" s="8" t="s">
        <v>41</v>
      </c>
      <c r="C16" s="8" t="s">
        <v>360</v>
      </c>
      <c r="D16" s="8" t="s">
        <v>42</v>
      </c>
      <c r="E16" s="8" t="s">
        <v>43</v>
      </c>
      <c r="F16" s="8" t="s">
        <v>44</v>
      </c>
      <c r="G16" s="8" t="s">
        <v>51</v>
      </c>
      <c r="H16" s="8">
        <v>147</v>
      </c>
      <c r="I16" s="18">
        <v>5</v>
      </c>
      <c r="J16" s="18">
        <f t="shared" si="0"/>
        <v>735</v>
      </c>
      <c r="K16" s="18"/>
      <c r="L16" s="41"/>
      <c r="N16" s="18"/>
    </row>
    <row r="17" spans="1:14" x14ac:dyDescent="0.25">
      <c r="A17" s="8" t="s">
        <v>361</v>
      </c>
      <c r="B17" s="8" t="s">
        <v>57</v>
      </c>
      <c r="C17" s="8" t="s">
        <v>360</v>
      </c>
      <c r="D17" s="8" t="s">
        <v>42</v>
      </c>
      <c r="E17" s="8" t="s">
        <v>43</v>
      </c>
      <c r="F17" s="8" t="s">
        <v>96</v>
      </c>
      <c r="G17" s="8" t="s">
        <v>51</v>
      </c>
      <c r="H17" s="8">
        <v>1</v>
      </c>
      <c r="I17" s="18">
        <v>405</v>
      </c>
      <c r="J17" s="18">
        <f t="shared" si="0"/>
        <v>405</v>
      </c>
      <c r="K17" s="18" t="s">
        <v>120</v>
      </c>
      <c r="L17" s="41" t="s">
        <v>32</v>
      </c>
      <c r="N17" s="18" t="s">
        <v>120</v>
      </c>
    </row>
    <row r="18" spans="1:14" x14ac:dyDescent="0.25">
      <c r="A18" s="8" t="s">
        <v>64</v>
      </c>
      <c r="B18" s="8" t="s">
        <v>49</v>
      </c>
      <c r="C18" s="8" t="s">
        <v>257</v>
      </c>
      <c r="D18" s="8" t="s">
        <v>282</v>
      </c>
      <c r="E18" s="8" t="s">
        <v>50</v>
      </c>
      <c r="F18" s="8" t="s">
        <v>30</v>
      </c>
      <c r="G18" s="8" t="s">
        <v>65</v>
      </c>
      <c r="H18" s="8">
        <v>1</v>
      </c>
      <c r="I18" s="18">
        <v>180</v>
      </c>
      <c r="J18" s="18">
        <f t="shared" si="0"/>
        <v>180</v>
      </c>
      <c r="K18" s="18"/>
      <c r="L18" s="41" t="s">
        <v>32</v>
      </c>
      <c r="N18" s="18"/>
    </row>
    <row r="19" spans="1:14" x14ac:dyDescent="0.25">
      <c r="A19" s="8" t="s">
        <v>64</v>
      </c>
      <c r="B19" s="8" t="s">
        <v>34</v>
      </c>
      <c r="C19" s="8" t="s">
        <v>257</v>
      </c>
      <c r="D19" s="8" t="s">
        <v>282</v>
      </c>
      <c r="E19" s="8" t="s">
        <v>35</v>
      </c>
      <c r="F19" s="8" t="s">
        <v>30</v>
      </c>
      <c r="G19" s="8" t="s">
        <v>65</v>
      </c>
      <c r="H19" s="8">
        <v>6</v>
      </c>
      <c r="I19" s="18">
        <v>120</v>
      </c>
      <c r="J19" s="18">
        <f t="shared" si="0"/>
        <v>720</v>
      </c>
      <c r="K19" s="18"/>
      <c r="L19" s="41" t="s">
        <v>32</v>
      </c>
      <c r="N19" s="18"/>
    </row>
    <row r="20" spans="1:14" x14ac:dyDescent="0.25">
      <c r="A20" s="8" t="s">
        <v>64</v>
      </c>
      <c r="B20" s="8" t="s">
        <v>52</v>
      </c>
      <c r="C20" s="8" t="s">
        <v>257</v>
      </c>
      <c r="D20" s="8" t="s">
        <v>282</v>
      </c>
      <c r="E20" s="8" t="s">
        <v>35</v>
      </c>
      <c r="F20" s="8" t="s">
        <v>53</v>
      </c>
      <c r="G20" s="8" t="s">
        <v>65</v>
      </c>
      <c r="H20" s="8">
        <v>1</v>
      </c>
      <c r="I20" s="18">
        <v>120</v>
      </c>
      <c r="J20" s="18">
        <f t="shared" si="0"/>
        <v>120</v>
      </c>
      <c r="K20" s="18"/>
      <c r="L20" s="41" t="s">
        <v>32</v>
      </c>
      <c r="N20" s="18"/>
    </row>
    <row r="21" spans="1:14" x14ac:dyDescent="0.25">
      <c r="A21" s="8" t="s">
        <v>64</v>
      </c>
      <c r="B21" s="8" t="s">
        <v>36</v>
      </c>
      <c r="C21" s="8" t="s">
        <v>257</v>
      </c>
      <c r="D21" s="8" t="s">
        <v>37</v>
      </c>
      <c r="E21" s="8" t="s">
        <v>35</v>
      </c>
      <c r="F21" s="8" t="s">
        <v>30</v>
      </c>
      <c r="G21" s="8" t="s">
        <v>65</v>
      </c>
      <c r="H21" s="8">
        <v>3</v>
      </c>
      <c r="I21" s="18">
        <v>48</v>
      </c>
      <c r="J21" s="18">
        <f t="shared" si="0"/>
        <v>144</v>
      </c>
      <c r="K21" s="18"/>
      <c r="L21" s="41" t="s">
        <v>32</v>
      </c>
      <c r="N21" s="18"/>
    </row>
    <row r="22" spans="1:14" x14ac:dyDescent="0.25">
      <c r="A22" s="8" t="s">
        <v>64</v>
      </c>
      <c r="B22" s="8" t="s">
        <v>56</v>
      </c>
      <c r="C22" s="8" t="s">
        <v>257</v>
      </c>
      <c r="D22" s="8" t="s">
        <v>37</v>
      </c>
      <c r="E22" s="8" t="s">
        <v>35</v>
      </c>
      <c r="F22" s="8" t="s">
        <v>53</v>
      </c>
      <c r="G22" s="8" t="s">
        <v>65</v>
      </c>
      <c r="H22" s="8">
        <v>4</v>
      </c>
      <c r="I22" s="18">
        <v>48</v>
      </c>
      <c r="J22" s="18">
        <f t="shared" si="0"/>
        <v>192</v>
      </c>
      <c r="K22" s="18"/>
      <c r="L22" s="41" t="s">
        <v>32</v>
      </c>
      <c r="N22" s="18"/>
    </row>
    <row r="23" spans="1:14" x14ac:dyDescent="0.25">
      <c r="A23" s="8" t="s">
        <v>64</v>
      </c>
      <c r="B23" s="8" t="s">
        <v>38</v>
      </c>
      <c r="C23" s="8" t="s">
        <v>360</v>
      </c>
      <c r="D23" s="8" t="s">
        <v>303</v>
      </c>
      <c r="E23" s="8" t="s">
        <v>38</v>
      </c>
      <c r="F23" s="8" t="s">
        <v>18</v>
      </c>
      <c r="G23" s="8" t="s">
        <v>65</v>
      </c>
      <c r="H23" s="8">
        <v>1</v>
      </c>
      <c r="I23" s="18">
        <v>250</v>
      </c>
      <c r="J23" s="18">
        <f t="shared" si="0"/>
        <v>250</v>
      </c>
      <c r="K23" s="18"/>
      <c r="L23" s="41" t="s">
        <v>32</v>
      </c>
      <c r="N23" s="18"/>
    </row>
    <row r="24" spans="1:14" x14ac:dyDescent="0.25">
      <c r="A24" s="8" t="s">
        <v>64</v>
      </c>
      <c r="B24" s="8" t="s">
        <v>67</v>
      </c>
      <c r="C24" s="8" t="s">
        <v>360</v>
      </c>
      <c r="D24" s="8" t="s">
        <v>68</v>
      </c>
      <c r="E24" s="8" t="s">
        <v>69</v>
      </c>
      <c r="F24" s="42" t="s">
        <v>70</v>
      </c>
      <c r="G24" s="8" t="s">
        <v>65</v>
      </c>
      <c r="H24" s="8">
        <v>1</v>
      </c>
      <c r="I24" s="18">
        <v>20</v>
      </c>
      <c r="J24" s="18">
        <f t="shared" si="0"/>
        <v>20</v>
      </c>
      <c r="K24" s="18"/>
      <c r="L24" s="41" t="s">
        <v>32</v>
      </c>
      <c r="N24" s="18"/>
    </row>
    <row r="25" spans="1:14" x14ac:dyDescent="0.25">
      <c r="A25" s="8" t="s">
        <v>41</v>
      </c>
      <c r="B25" s="8" t="s">
        <v>41</v>
      </c>
      <c r="C25" s="8" t="s">
        <v>360</v>
      </c>
      <c r="D25" s="8" t="s">
        <v>42</v>
      </c>
      <c r="E25" s="8" t="s">
        <v>43</v>
      </c>
      <c r="F25" s="8" t="s">
        <v>44</v>
      </c>
      <c r="G25" s="8" t="s">
        <v>65</v>
      </c>
      <c r="H25" s="8">
        <v>9</v>
      </c>
      <c r="I25" s="18">
        <v>5</v>
      </c>
      <c r="J25" s="18">
        <f t="shared" si="0"/>
        <v>45</v>
      </c>
      <c r="K25" s="18"/>
      <c r="L25" s="41" t="s">
        <v>32</v>
      </c>
      <c r="N25" s="18"/>
    </row>
    <row r="26" spans="1:14" x14ac:dyDescent="0.25">
      <c r="A26" s="8" t="s">
        <v>74</v>
      </c>
      <c r="B26" s="8" t="s">
        <v>49</v>
      </c>
      <c r="C26" s="8" t="s">
        <v>257</v>
      </c>
      <c r="D26" s="8" t="s">
        <v>282</v>
      </c>
      <c r="E26" s="8" t="s">
        <v>50</v>
      </c>
      <c r="F26" s="8" t="s">
        <v>30</v>
      </c>
      <c r="G26" s="8" t="s">
        <v>75</v>
      </c>
      <c r="H26" s="8">
        <v>1</v>
      </c>
      <c r="I26" s="18">
        <v>180</v>
      </c>
      <c r="J26" s="18">
        <f t="shared" si="0"/>
        <v>180</v>
      </c>
      <c r="K26" s="18"/>
      <c r="L26" s="41"/>
      <c r="N26" s="18"/>
    </row>
    <row r="27" spans="1:14" x14ac:dyDescent="0.25">
      <c r="A27" s="8" t="s">
        <v>74</v>
      </c>
      <c r="B27" s="8" t="s">
        <v>34</v>
      </c>
      <c r="C27" s="8" t="s">
        <v>257</v>
      </c>
      <c r="D27" s="8" t="s">
        <v>282</v>
      </c>
      <c r="E27" s="8" t="s">
        <v>35</v>
      </c>
      <c r="F27" s="8" t="s">
        <v>30</v>
      </c>
      <c r="G27" s="8" t="s">
        <v>75</v>
      </c>
      <c r="H27" s="8">
        <v>5</v>
      </c>
      <c r="I27" s="18">
        <v>120</v>
      </c>
      <c r="J27" s="18">
        <f t="shared" si="0"/>
        <v>600</v>
      </c>
      <c r="K27" s="18"/>
      <c r="L27" s="41"/>
      <c r="N27" s="18"/>
    </row>
    <row r="28" spans="1:14" x14ac:dyDescent="0.25">
      <c r="A28" s="8" t="s">
        <v>74</v>
      </c>
      <c r="B28" s="8" t="s">
        <v>52</v>
      </c>
      <c r="C28" s="8" t="s">
        <v>257</v>
      </c>
      <c r="D28" s="8" t="s">
        <v>282</v>
      </c>
      <c r="E28" s="8" t="s">
        <v>35</v>
      </c>
      <c r="F28" s="8" t="s">
        <v>53</v>
      </c>
      <c r="G28" s="8" t="s">
        <v>75</v>
      </c>
      <c r="H28" s="8">
        <v>4</v>
      </c>
      <c r="I28" s="18">
        <v>120</v>
      </c>
      <c r="J28" s="18">
        <f t="shared" si="0"/>
        <v>480</v>
      </c>
      <c r="K28" s="18"/>
      <c r="L28" s="41"/>
      <c r="N28" s="18"/>
    </row>
    <row r="29" spans="1:14" x14ac:dyDescent="0.25">
      <c r="A29" s="8" t="s">
        <v>74</v>
      </c>
      <c r="B29" s="8" t="s">
        <v>54</v>
      </c>
      <c r="C29" s="8" t="s">
        <v>257</v>
      </c>
      <c r="D29" s="8" t="s">
        <v>37</v>
      </c>
      <c r="E29" s="8" t="s">
        <v>55</v>
      </c>
      <c r="F29" s="8" t="s">
        <v>30</v>
      </c>
      <c r="G29" s="8" t="s">
        <v>75</v>
      </c>
      <c r="H29" s="8">
        <v>4</v>
      </c>
      <c r="I29" s="18">
        <v>96</v>
      </c>
      <c r="J29" s="18">
        <f t="shared" si="0"/>
        <v>384</v>
      </c>
      <c r="K29" s="18"/>
      <c r="L29" s="41"/>
      <c r="N29" s="18"/>
    </row>
    <row r="30" spans="1:14" x14ac:dyDescent="0.25">
      <c r="A30" s="8" t="s">
        <v>74</v>
      </c>
      <c r="B30" s="8" t="s">
        <v>36</v>
      </c>
      <c r="C30" s="8" t="s">
        <v>257</v>
      </c>
      <c r="D30" s="8" t="s">
        <v>37</v>
      </c>
      <c r="E30" s="8" t="s">
        <v>35</v>
      </c>
      <c r="F30" s="8" t="s">
        <v>30</v>
      </c>
      <c r="G30" s="8" t="s">
        <v>75</v>
      </c>
      <c r="H30" s="8">
        <v>10</v>
      </c>
      <c r="I30" s="18">
        <v>48</v>
      </c>
      <c r="J30" s="18">
        <f t="shared" si="0"/>
        <v>480</v>
      </c>
      <c r="K30" s="18"/>
      <c r="L30" s="41"/>
      <c r="N30" s="18"/>
    </row>
    <row r="31" spans="1:14" x14ac:dyDescent="0.25">
      <c r="A31" s="8" t="s">
        <v>74</v>
      </c>
      <c r="B31" s="8" t="s">
        <v>56</v>
      </c>
      <c r="C31" s="8" t="s">
        <v>257</v>
      </c>
      <c r="D31" s="8" t="s">
        <v>37</v>
      </c>
      <c r="E31" s="8" t="s">
        <v>35</v>
      </c>
      <c r="F31" s="8" t="s">
        <v>53</v>
      </c>
      <c r="G31" s="8" t="s">
        <v>75</v>
      </c>
      <c r="H31" s="8">
        <v>14</v>
      </c>
      <c r="I31" s="18">
        <v>48</v>
      </c>
      <c r="J31" s="18">
        <f t="shared" si="0"/>
        <v>672</v>
      </c>
      <c r="K31" s="18"/>
      <c r="L31" s="41"/>
      <c r="N31" s="18"/>
    </row>
    <row r="32" spans="1:14" x14ac:dyDescent="0.25">
      <c r="A32" s="8" t="s">
        <v>74</v>
      </c>
      <c r="B32" s="8" t="s">
        <v>38</v>
      </c>
      <c r="C32" s="8" t="s">
        <v>360</v>
      </c>
      <c r="D32" s="8" t="s">
        <v>303</v>
      </c>
      <c r="E32" s="8" t="s">
        <v>38</v>
      </c>
      <c r="F32" s="8" t="s">
        <v>18</v>
      </c>
      <c r="G32" s="8" t="s">
        <v>75</v>
      </c>
      <c r="H32" s="8">
        <v>1</v>
      </c>
      <c r="I32" s="18">
        <v>250</v>
      </c>
      <c r="J32" s="18">
        <f t="shared" ref="J32:J61" si="1">H32*I32</f>
        <v>250</v>
      </c>
      <c r="K32" s="18"/>
      <c r="L32" s="41"/>
      <c r="N32" s="18"/>
    </row>
    <row r="33" spans="1:14" x14ac:dyDescent="0.25">
      <c r="A33" s="8" t="s">
        <v>41</v>
      </c>
      <c r="B33" s="8" t="s">
        <v>41</v>
      </c>
      <c r="C33" s="8" t="s">
        <v>360</v>
      </c>
      <c r="D33" s="8" t="s">
        <v>42</v>
      </c>
      <c r="E33" s="8" t="s">
        <v>43</v>
      </c>
      <c r="F33" s="8" t="s">
        <v>44</v>
      </c>
      <c r="G33" s="8" t="s">
        <v>75</v>
      </c>
      <c r="H33" s="8">
        <v>37</v>
      </c>
      <c r="I33" s="18">
        <v>5</v>
      </c>
      <c r="J33" s="18">
        <f t="shared" si="1"/>
        <v>185</v>
      </c>
      <c r="K33" s="18"/>
      <c r="L33" s="41"/>
      <c r="N33" s="18"/>
    </row>
    <row r="34" spans="1:14" x14ac:dyDescent="0.25">
      <c r="A34" s="8" t="s">
        <v>78</v>
      </c>
      <c r="B34" s="8" t="s">
        <v>52</v>
      </c>
      <c r="C34" s="8" t="s">
        <v>257</v>
      </c>
      <c r="D34" s="8" t="s">
        <v>282</v>
      </c>
      <c r="E34" s="8" t="s">
        <v>35</v>
      </c>
      <c r="F34" s="8" t="s">
        <v>53</v>
      </c>
      <c r="G34" s="8" t="s">
        <v>78</v>
      </c>
      <c r="H34" s="8">
        <v>1</v>
      </c>
      <c r="I34" s="18">
        <v>120</v>
      </c>
      <c r="J34" s="18">
        <f t="shared" si="1"/>
        <v>120</v>
      </c>
      <c r="K34" s="18"/>
      <c r="L34" s="41" t="s">
        <v>32</v>
      </c>
      <c r="N34" s="18"/>
    </row>
    <row r="35" spans="1:14" x14ac:dyDescent="0.25">
      <c r="A35" s="8" t="s">
        <v>78</v>
      </c>
      <c r="B35" s="8" t="s">
        <v>54</v>
      </c>
      <c r="C35" s="8" t="s">
        <v>257</v>
      </c>
      <c r="D35" s="8" t="s">
        <v>37</v>
      </c>
      <c r="E35" s="8" t="s">
        <v>55</v>
      </c>
      <c r="F35" s="8" t="s">
        <v>30</v>
      </c>
      <c r="G35" s="8" t="s">
        <v>78</v>
      </c>
      <c r="H35" s="8">
        <v>2</v>
      </c>
      <c r="I35" s="18">
        <v>96</v>
      </c>
      <c r="J35" s="18">
        <f t="shared" si="1"/>
        <v>192</v>
      </c>
      <c r="K35" s="18"/>
      <c r="L35" s="41" t="s">
        <v>32</v>
      </c>
      <c r="N35" s="18"/>
    </row>
    <row r="36" spans="1:14" x14ac:dyDescent="0.25">
      <c r="A36" s="8" t="s">
        <v>78</v>
      </c>
      <c r="B36" s="8" t="s">
        <v>36</v>
      </c>
      <c r="C36" s="8" t="s">
        <v>257</v>
      </c>
      <c r="D36" s="8" t="s">
        <v>37</v>
      </c>
      <c r="E36" s="8" t="s">
        <v>35</v>
      </c>
      <c r="F36" s="8" t="s">
        <v>30</v>
      </c>
      <c r="G36" s="8" t="s">
        <v>78</v>
      </c>
      <c r="H36" s="8">
        <v>10</v>
      </c>
      <c r="I36" s="18">
        <v>48</v>
      </c>
      <c r="J36" s="18">
        <f t="shared" si="1"/>
        <v>480</v>
      </c>
      <c r="K36" s="18"/>
      <c r="L36" s="41" t="s">
        <v>32</v>
      </c>
      <c r="N36" s="18"/>
    </row>
    <row r="37" spans="1:14" x14ac:dyDescent="0.25">
      <c r="A37" s="8" t="s">
        <v>78</v>
      </c>
      <c r="C37" s="8" t="s">
        <v>257</v>
      </c>
      <c r="D37" s="8" t="s">
        <v>37</v>
      </c>
      <c r="E37" s="8" t="s">
        <v>35</v>
      </c>
      <c r="F37" s="8" t="s">
        <v>30</v>
      </c>
      <c r="G37" s="8" t="s">
        <v>78</v>
      </c>
      <c r="H37" s="8">
        <v>15</v>
      </c>
      <c r="I37" s="18">
        <v>36</v>
      </c>
      <c r="J37" s="18">
        <f t="shared" si="1"/>
        <v>540</v>
      </c>
      <c r="K37" s="18"/>
      <c r="L37" s="41" t="s">
        <v>32</v>
      </c>
      <c r="N37" s="18"/>
    </row>
    <row r="38" spans="1:14" x14ac:dyDescent="0.25">
      <c r="A38" s="8" t="s">
        <v>78</v>
      </c>
      <c r="B38" s="8" t="s">
        <v>79</v>
      </c>
      <c r="C38" s="8" t="s">
        <v>360</v>
      </c>
      <c r="D38" s="8" t="s">
        <v>80</v>
      </c>
      <c r="E38" s="8" t="s">
        <v>81</v>
      </c>
      <c r="F38" s="42" t="s">
        <v>82</v>
      </c>
      <c r="G38" s="8" t="s">
        <v>78</v>
      </c>
      <c r="H38" s="8">
        <v>1</v>
      </c>
      <c r="I38" s="18">
        <v>100</v>
      </c>
      <c r="J38" s="18">
        <f t="shared" si="1"/>
        <v>100</v>
      </c>
      <c r="K38" s="18"/>
      <c r="L38" s="41" t="s">
        <v>32</v>
      </c>
      <c r="N38" s="18"/>
    </row>
    <row r="39" spans="1:14" x14ac:dyDescent="0.25">
      <c r="A39" s="8" t="s">
        <v>78</v>
      </c>
      <c r="B39" s="8" t="s">
        <v>67</v>
      </c>
      <c r="C39" s="8" t="s">
        <v>360</v>
      </c>
      <c r="D39" s="8" t="s">
        <v>68</v>
      </c>
      <c r="E39" s="8" t="s">
        <v>69</v>
      </c>
      <c r="F39" s="8" t="s">
        <v>84</v>
      </c>
      <c r="G39" s="8" t="s">
        <v>78</v>
      </c>
      <c r="H39" s="8">
        <v>1</v>
      </c>
      <c r="I39" s="18">
        <v>20</v>
      </c>
      <c r="J39" s="18">
        <f t="shared" si="1"/>
        <v>20</v>
      </c>
      <c r="K39" s="18"/>
      <c r="L39" s="41" t="s">
        <v>32</v>
      </c>
      <c r="N39" s="18"/>
    </row>
    <row r="40" spans="1:14" x14ac:dyDescent="0.25">
      <c r="A40" s="8" t="s">
        <v>361</v>
      </c>
      <c r="B40" s="8" t="s">
        <v>41</v>
      </c>
      <c r="C40" s="8" t="s">
        <v>360</v>
      </c>
      <c r="D40" s="8" t="s">
        <v>42</v>
      </c>
      <c r="E40" s="8" t="s">
        <v>43</v>
      </c>
      <c r="F40" s="8" t="s">
        <v>96</v>
      </c>
      <c r="G40" s="8" t="s">
        <v>78</v>
      </c>
      <c r="H40" s="8">
        <v>18</v>
      </c>
      <c r="I40" s="18">
        <v>5</v>
      </c>
      <c r="J40" s="18">
        <f t="shared" ref="J40" si="2">H40*I40</f>
        <v>90</v>
      </c>
      <c r="K40" s="18"/>
      <c r="L40" s="41" t="s">
        <v>32</v>
      </c>
      <c r="N40" s="18"/>
    </row>
    <row r="41" spans="1:14" x14ac:dyDescent="0.25">
      <c r="A41" s="8" t="s">
        <v>85</v>
      </c>
      <c r="B41" s="8" t="s">
        <v>49</v>
      </c>
      <c r="C41" s="8" t="s">
        <v>257</v>
      </c>
      <c r="D41" s="8" t="s">
        <v>282</v>
      </c>
      <c r="E41" s="8" t="s">
        <v>50</v>
      </c>
      <c r="F41" s="8" t="s">
        <v>30</v>
      </c>
      <c r="G41" s="8" t="s">
        <v>87</v>
      </c>
      <c r="H41" s="8">
        <v>1</v>
      </c>
      <c r="I41" s="18">
        <v>180</v>
      </c>
      <c r="J41" s="18">
        <f t="shared" si="1"/>
        <v>180</v>
      </c>
      <c r="K41" s="18"/>
      <c r="L41" s="41"/>
      <c r="N41" s="18"/>
    </row>
    <row r="42" spans="1:14" x14ac:dyDescent="0.25">
      <c r="A42" s="8" t="s">
        <v>85</v>
      </c>
      <c r="B42" s="8" t="s">
        <v>34</v>
      </c>
      <c r="C42" s="8" t="s">
        <v>257</v>
      </c>
      <c r="D42" s="8" t="s">
        <v>282</v>
      </c>
      <c r="E42" s="8" t="s">
        <v>35</v>
      </c>
      <c r="F42" s="8" t="s">
        <v>30</v>
      </c>
      <c r="G42" s="8" t="s">
        <v>87</v>
      </c>
      <c r="H42" s="8">
        <v>10</v>
      </c>
      <c r="I42" s="18">
        <v>120</v>
      </c>
      <c r="J42" s="18">
        <f t="shared" si="1"/>
        <v>1200</v>
      </c>
      <c r="K42" s="18"/>
      <c r="L42" s="41"/>
      <c r="N42" s="18"/>
    </row>
    <row r="43" spans="1:14" x14ac:dyDescent="0.25">
      <c r="A43" s="8" t="s">
        <v>85</v>
      </c>
      <c r="B43" s="8" t="s">
        <v>52</v>
      </c>
      <c r="C43" s="8" t="s">
        <v>257</v>
      </c>
      <c r="D43" s="8" t="s">
        <v>282</v>
      </c>
      <c r="E43" s="8" t="s">
        <v>35</v>
      </c>
      <c r="F43" s="8" t="s">
        <v>53</v>
      </c>
      <c r="G43" s="8" t="s">
        <v>87</v>
      </c>
      <c r="H43" s="8">
        <v>3</v>
      </c>
      <c r="I43" s="18">
        <v>120</v>
      </c>
      <c r="J43" s="18">
        <f t="shared" si="1"/>
        <v>360</v>
      </c>
      <c r="K43" s="18"/>
      <c r="L43" s="41"/>
      <c r="N43" s="18"/>
    </row>
    <row r="44" spans="1:14" x14ac:dyDescent="0.25">
      <c r="A44" s="8" t="s">
        <v>85</v>
      </c>
      <c r="B44" s="8" t="s">
        <v>54</v>
      </c>
      <c r="C44" s="8" t="s">
        <v>257</v>
      </c>
      <c r="D44" s="8" t="s">
        <v>37</v>
      </c>
      <c r="E44" s="8" t="s">
        <v>55</v>
      </c>
      <c r="F44" s="8" t="s">
        <v>30</v>
      </c>
      <c r="G44" s="8" t="s">
        <v>87</v>
      </c>
      <c r="H44" s="8">
        <v>2</v>
      </c>
      <c r="I44" s="18">
        <v>96</v>
      </c>
      <c r="J44" s="18">
        <f t="shared" si="1"/>
        <v>192</v>
      </c>
      <c r="K44" s="18"/>
      <c r="L44" s="41"/>
      <c r="N44" s="18"/>
    </row>
    <row r="45" spans="1:14" x14ac:dyDescent="0.25">
      <c r="A45" s="8" t="s">
        <v>85</v>
      </c>
      <c r="B45" s="8" t="s">
        <v>36</v>
      </c>
      <c r="C45" s="8" t="s">
        <v>257</v>
      </c>
      <c r="D45" s="8" t="s">
        <v>37</v>
      </c>
      <c r="E45" s="8" t="s">
        <v>35</v>
      </c>
      <c r="F45" s="8" t="s">
        <v>30</v>
      </c>
      <c r="G45" s="8" t="s">
        <v>87</v>
      </c>
      <c r="H45" s="8">
        <v>14</v>
      </c>
      <c r="I45" s="18">
        <v>48</v>
      </c>
      <c r="J45" s="18">
        <f t="shared" si="1"/>
        <v>672</v>
      </c>
      <c r="K45" s="18"/>
      <c r="L45" s="41"/>
      <c r="N45" s="18"/>
    </row>
    <row r="46" spans="1:14" x14ac:dyDescent="0.25">
      <c r="A46" s="8" t="s">
        <v>85</v>
      </c>
      <c r="B46" s="8" t="s">
        <v>56</v>
      </c>
      <c r="C46" s="8" t="s">
        <v>257</v>
      </c>
      <c r="D46" s="8" t="s">
        <v>37</v>
      </c>
      <c r="E46" s="8" t="s">
        <v>35</v>
      </c>
      <c r="F46" s="8" t="s">
        <v>53</v>
      </c>
      <c r="G46" s="8" t="s">
        <v>87</v>
      </c>
      <c r="H46" s="8">
        <v>12</v>
      </c>
      <c r="I46" s="18">
        <v>48</v>
      </c>
      <c r="J46" s="18">
        <f t="shared" si="1"/>
        <v>576</v>
      </c>
      <c r="K46" s="18"/>
      <c r="L46" s="41"/>
      <c r="N46" s="18"/>
    </row>
    <row r="47" spans="1:14" x14ac:dyDescent="0.25">
      <c r="A47" s="8" t="s">
        <v>85</v>
      </c>
      <c r="B47" s="8" t="s">
        <v>38</v>
      </c>
      <c r="C47" s="8" t="s">
        <v>360</v>
      </c>
      <c r="D47" s="8" t="s">
        <v>303</v>
      </c>
      <c r="E47" s="8" t="s">
        <v>38</v>
      </c>
      <c r="F47" s="8" t="s">
        <v>18</v>
      </c>
      <c r="G47" s="8" t="s">
        <v>87</v>
      </c>
      <c r="H47" s="8">
        <v>1</v>
      </c>
      <c r="I47" s="18">
        <v>250</v>
      </c>
      <c r="J47" s="18">
        <f t="shared" si="1"/>
        <v>250</v>
      </c>
      <c r="K47" s="18"/>
      <c r="L47" s="41"/>
      <c r="N47" s="18"/>
    </row>
    <row r="48" spans="1:14" x14ac:dyDescent="0.25">
      <c r="A48" s="8" t="s">
        <v>41</v>
      </c>
      <c r="B48" s="8" t="s">
        <v>41</v>
      </c>
      <c r="C48" s="8" t="s">
        <v>360</v>
      </c>
      <c r="D48" s="8" t="s">
        <v>42</v>
      </c>
      <c r="E48" s="8" t="s">
        <v>43</v>
      </c>
      <c r="F48" s="8" t="s">
        <v>44</v>
      </c>
      <c r="G48" s="8" t="s">
        <v>87</v>
      </c>
      <c r="H48" s="8">
        <v>27</v>
      </c>
      <c r="I48" s="18">
        <v>5</v>
      </c>
      <c r="J48" s="18">
        <f t="shared" si="1"/>
        <v>135</v>
      </c>
      <c r="K48" s="18"/>
      <c r="L48" s="41"/>
      <c r="N48" s="18"/>
    </row>
    <row r="49" spans="1:14" x14ac:dyDescent="0.25">
      <c r="A49" s="8" t="s">
        <v>268</v>
      </c>
      <c r="B49" s="8" t="s">
        <v>34</v>
      </c>
      <c r="C49" s="8" t="s">
        <v>257</v>
      </c>
      <c r="D49" s="8" t="s">
        <v>282</v>
      </c>
      <c r="E49" s="8" t="s">
        <v>35</v>
      </c>
      <c r="F49" s="8" t="s">
        <v>30</v>
      </c>
      <c r="G49" s="8" t="s">
        <v>31</v>
      </c>
      <c r="H49" s="8">
        <v>4</v>
      </c>
      <c r="I49" s="18">
        <v>120</v>
      </c>
      <c r="J49" s="18">
        <f t="shared" si="1"/>
        <v>480</v>
      </c>
      <c r="K49" s="18"/>
      <c r="L49" s="41" t="s">
        <v>32</v>
      </c>
      <c r="N49" s="18"/>
    </row>
    <row r="50" spans="1:14" x14ac:dyDescent="0.25">
      <c r="A50" s="8" t="s">
        <v>268</v>
      </c>
      <c r="B50" s="8" t="s">
        <v>36</v>
      </c>
      <c r="C50" s="8" t="s">
        <v>257</v>
      </c>
      <c r="D50" s="8" t="s">
        <v>37</v>
      </c>
      <c r="E50" s="8" t="s">
        <v>35</v>
      </c>
      <c r="F50" s="8" t="s">
        <v>30</v>
      </c>
      <c r="G50" s="8" t="s">
        <v>31</v>
      </c>
      <c r="H50" s="8">
        <v>2</v>
      </c>
      <c r="I50" s="18">
        <v>48</v>
      </c>
      <c r="J50" s="18">
        <f t="shared" si="1"/>
        <v>96</v>
      </c>
      <c r="K50" s="18"/>
      <c r="L50" s="41" t="s">
        <v>32</v>
      </c>
      <c r="N50" s="18"/>
    </row>
    <row r="51" spans="1:14" x14ac:dyDescent="0.25">
      <c r="A51" s="8" t="s">
        <v>268</v>
      </c>
      <c r="B51" s="8" t="s">
        <v>38</v>
      </c>
      <c r="C51" s="8" t="s">
        <v>360</v>
      </c>
      <c r="D51" s="8" t="s">
        <v>303</v>
      </c>
      <c r="E51" s="8" t="s">
        <v>38</v>
      </c>
      <c r="F51" s="8" t="s">
        <v>18</v>
      </c>
      <c r="G51" s="8" t="s">
        <v>31</v>
      </c>
      <c r="H51" s="8">
        <v>1</v>
      </c>
      <c r="I51" s="18">
        <v>200</v>
      </c>
      <c r="J51" s="18">
        <f t="shared" si="1"/>
        <v>200</v>
      </c>
      <c r="K51" s="18"/>
      <c r="L51" s="41" t="s">
        <v>32</v>
      </c>
      <c r="N51" s="18"/>
    </row>
    <row r="52" spans="1:14" x14ac:dyDescent="0.25">
      <c r="A52" s="8" t="s">
        <v>41</v>
      </c>
      <c r="B52" s="8" t="s">
        <v>41</v>
      </c>
      <c r="C52" s="8" t="s">
        <v>360</v>
      </c>
      <c r="D52" s="8" t="s">
        <v>42</v>
      </c>
      <c r="E52" s="8" t="s">
        <v>43</v>
      </c>
      <c r="F52" s="8" t="s">
        <v>44</v>
      </c>
      <c r="G52" s="8" t="s">
        <v>31</v>
      </c>
      <c r="H52" s="8">
        <v>2</v>
      </c>
      <c r="I52" s="18">
        <v>5</v>
      </c>
      <c r="J52" s="18">
        <f t="shared" si="1"/>
        <v>10</v>
      </c>
      <c r="K52" s="18"/>
      <c r="L52" s="41" t="s">
        <v>32</v>
      </c>
      <c r="N52" s="18"/>
    </row>
    <row r="53" spans="1:14" x14ac:dyDescent="0.25">
      <c r="A53" s="8" t="s">
        <v>91</v>
      </c>
      <c r="B53" s="8" t="s">
        <v>34</v>
      </c>
      <c r="C53" s="8" t="s">
        <v>257</v>
      </c>
      <c r="D53" s="8" t="s">
        <v>282</v>
      </c>
      <c r="E53" s="8" t="s">
        <v>35</v>
      </c>
      <c r="F53" s="8" t="s">
        <v>30</v>
      </c>
      <c r="G53" s="8" t="s">
        <v>31</v>
      </c>
      <c r="H53" s="8">
        <v>1</v>
      </c>
      <c r="I53" s="18">
        <v>120</v>
      </c>
      <c r="J53" s="18">
        <f t="shared" si="1"/>
        <v>120</v>
      </c>
      <c r="K53" s="18"/>
      <c r="L53" s="41"/>
      <c r="N53" s="18"/>
    </row>
    <row r="54" spans="1:14" x14ac:dyDescent="0.25">
      <c r="A54" s="8" t="s">
        <v>91</v>
      </c>
      <c r="B54" s="8" t="s">
        <v>36</v>
      </c>
      <c r="C54" s="8" t="s">
        <v>257</v>
      </c>
      <c r="D54" s="8" t="s">
        <v>37</v>
      </c>
      <c r="E54" s="8" t="s">
        <v>35</v>
      </c>
      <c r="F54" s="8" t="s">
        <v>53</v>
      </c>
      <c r="G54" s="8" t="s">
        <v>31</v>
      </c>
      <c r="H54" s="8">
        <v>1</v>
      </c>
      <c r="I54" s="18">
        <v>48</v>
      </c>
      <c r="J54" s="18">
        <f t="shared" si="1"/>
        <v>48</v>
      </c>
      <c r="K54" s="18"/>
      <c r="L54" s="41"/>
      <c r="N54" s="18"/>
    </row>
    <row r="55" spans="1:14" x14ac:dyDescent="0.25">
      <c r="A55" s="8" t="s">
        <v>93</v>
      </c>
      <c r="B55" s="8" t="s">
        <v>49</v>
      </c>
      <c r="C55" s="8" t="s">
        <v>257</v>
      </c>
      <c r="D55" s="8" t="s">
        <v>282</v>
      </c>
      <c r="E55" s="8" t="s">
        <v>50</v>
      </c>
      <c r="F55" s="8" t="s">
        <v>30</v>
      </c>
      <c r="G55" s="8" t="s">
        <v>86</v>
      </c>
      <c r="H55" s="8">
        <v>1</v>
      </c>
      <c r="I55" s="18">
        <v>180</v>
      </c>
      <c r="J55" s="18">
        <f t="shared" si="1"/>
        <v>180</v>
      </c>
      <c r="K55" s="18"/>
      <c r="L55" s="41"/>
      <c r="N55" s="18"/>
    </row>
    <row r="56" spans="1:14" x14ac:dyDescent="0.25">
      <c r="A56" s="8" t="s">
        <v>93</v>
      </c>
      <c r="B56" s="8" t="s">
        <v>34</v>
      </c>
      <c r="C56" s="8" t="s">
        <v>257</v>
      </c>
      <c r="D56" s="8" t="s">
        <v>282</v>
      </c>
      <c r="E56" s="8" t="s">
        <v>35</v>
      </c>
      <c r="F56" s="8" t="s">
        <v>30</v>
      </c>
      <c r="G56" s="8" t="s">
        <v>86</v>
      </c>
      <c r="H56" s="8">
        <v>1</v>
      </c>
      <c r="I56" s="18">
        <v>120</v>
      </c>
      <c r="J56" s="18">
        <f t="shared" si="1"/>
        <v>120</v>
      </c>
      <c r="K56" s="18"/>
      <c r="L56" s="41"/>
      <c r="N56" s="18"/>
    </row>
    <row r="57" spans="1:14" x14ac:dyDescent="0.25">
      <c r="A57" s="8" t="s">
        <v>93</v>
      </c>
      <c r="B57" s="8" t="s">
        <v>52</v>
      </c>
      <c r="C57" s="8" t="s">
        <v>257</v>
      </c>
      <c r="D57" s="8" t="s">
        <v>282</v>
      </c>
      <c r="E57" s="8" t="s">
        <v>35</v>
      </c>
      <c r="F57" s="8" t="s">
        <v>53</v>
      </c>
      <c r="G57" s="8" t="s">
        <v>86</v>
      </c>
      <c r="H57" s="8">
        <v>6</v>
      </c>
      <c r="I57" s="18">
        <v>120</v>
      </c>
      <c r="J57" s="18">
        <f t="shared" si="1"/>
        <v>720</v>
      </c>
      <c r="K57" s="18"/>
      <c r="L57" s="41"/>
      <c r="N57" s="18"/>
    </row>
    <row r="58" spans="1:14" x14ac:dyDescent="0.25">
      <c r="A58" s="8" t="s">
        <v>93</v>
      </c>
      <c r="B58" s="8" t="s">
        <v>54</v>
      </c>
      <c r="C58" s="8" t="s">
        <v>257</v>
      </c>
      <c r="D58" s="8" t="s">
        <v>37</v>
      </c>
      <c r="E58" s="8" t="s">
        <v>55</v>
      </c>
      <c r="F58" s="8" t="s">
        <v>30</v>
      </c>
      <c r="G58" s="8" t="s">
        <v>86</v>
      </c>
      <c r="H58" s="8">
        <v>1</v>
      </c>
      <c r="I58" s="18">
        <v>96</v>
      </c>
      <c r="J58" s="18">
        <f t="shared" si="1"/>
        <v>96</v>
      </c>
      <c r="K58" s="18"/>
      <c r="L58" s="41"/>
      <c r="N58" s="18"/>
    </row>
    <row r="59" spans="1:14" x14ac:dyDescent="0.25">
      <c r="A59" s="8" t="s">
        <v>93</v>
      </c>
      <c r="B59" s="8" t="s">
        <v>36</v>
      </c>
      <c r="C59" s="8" t="s">
        <v>257</v>
      </c>
      <c r="D59" s="8" t="s">
        <v>37</v>
      </c>
      <c r="E59" s="8" t="s">
        <v>35</v>
      </c>
      <c r="F59" s="8" t="s">
        <v>30</v>
      </c>
      <c r="G59" s="8" t="s">
        <v>86</v>
      </c>
      <c r="H59" s="8">
        <v>4</v>
      </c>
      <c r="I59" s="18">
        <v>48</v>
      </c>
      <c r="J59" s="18">
        <f t="shared" si="1"/>
        <v>192</v>
      </c>
      <c r="K59" s="18"/>
      <c r="L59" s="41"/>
      <c r="N59" s="18"/>
    </row>
    <row r="60" spans="1:14" x14ac:dyDescent="0.25">
      <c r="A60" s="8" t="s">
        <v>93</v>
      </c>
      <c r="B60" s="8" t="s">
        <v>56</v>
      </c>
      <c r="C60" s="8" t="s">
        <v>257</v>
      </c>
      <c r="D60" s="8" t="s">
        <v>37</v>
      </c>
      <c r="E60" s="8" t="s">
        <v>35</v>
      </c>
      <c r="F60" s="8" t="s">
        <v>53</v>
      </c>
      <c r="G60" s="8" t="s">
        <v>86</v>
      </c>
      <c r="H60" s="8">
        <v>7</v>
      </c>
      <c r="I60" s="18">
        <v>48</v>
      </c>
      <c r="J60" s="18">
        <f t="shared" si="1"/>
        <v>336</v>
      </c>
      <c r="K60" s="18"/>
      <c r="L60" s="41"/>
      <c r="N60" s="18"/>
    </row>
    <row r="61" spans="1:14" x14ac:dyDescent="0.25">
      <c r="A61" s="8" t="s">
        <v>93</v>
      </c>
      <c r="B61" s="8" t="s">
        <v>38</v>
      </c>
      <c r="C61" s="8" t="s">
        <v>360</v>
      </c>
      <c r="D61" s="8" t="s">
        <v>303</v>
      </c>
      <c r="E61" s="8" t="s">
        <v>38</v>
      </c>
      <c r="F61" s="8" t="s">
        <v>18</v>
      </c>
      <c r="G61" s="8" t="s">
        <v>86</v>
      </c>
      <c r="H61" s="8">
        <v>1</v>
      </c>
      <c r="I61" s="18">
        <v>250</v>
      </c>
      <c r="J61" s="18">
        <f t="shared" si="1"/>
        <v>250</v>
      </c>
      <c r="K61" s="18"/>
      <c r="L61" s="41"/>
      <c r="N61" s="18"/>
    </row>
    <row r="62" spans="1:14" x14ac:dyDescent="0.25">
      <c r="A62" s="8" t="s">
        <v>41</v>
      </c>
      <c r="B62" s="8" t="s">
        <v>41</v>
      </c>
      <c r="C62" s="8" t="s">
        <v>360</v>
      </c>
      <c r="D62" s="8" t="s">
        <v>42</v>
      </c>
      <c r="E62" s="8" t="s">
        <v>43</v>
      </c>
      <c r="F62" s="8" t="s">
        <v>44</v>
      </c>
      <c r="G62" s="8" t="s">
        <v>86</v>
      </c>
      <c r="H62" s="8">
        <v>90</v>
      </c>
      <c r="I62" s="18">
        <v>5</v>
      </c>
      <c r="J62" s="18">
        <f t="shared" ref="J62:J82" si="3">H62*I62</f>
        <v>450</v>
      </c>
      <c r="K62" s="18"/>
      <c r="L62" s="41"/>
      <c r="N62" s="18"/>
    </row>
    <row r="63" spans="1:14" x14ac:dyDescent="0.25">
      <c r="A63" s="8" t="s">
        <v>361</v>
      </c>
      <c r="B63" s="8" t="s">
        <v>95</v>
      </c>
      <c r="C63" s="8" t="s">
        <v>360</v>
      </c>
      <c r="D63" s="8" t="s">
        <v>42</v>
      </c>
      <c r="E63" s="8" t="s">
        <v>43</v>
      </c>
      <c r="F63" s="8" t="s">
        <v>96</v>
      </c>
      <c r="G63" s="8" t="s">
        <v>86</v>
      </c>
      <c r="H63" s="8">
        <v>1</v>
      </c>
      <c r="I63" s="18">
        <v>580</v>
      </c>
      <c r="J63" s="18">
        <f t="shared" si="3"/>
        <v>580</v>
      </c>
      <c r="K63" s="18"/>
      <c r="L63" s="41" t="s">
        <v>32</v>
      </c>
      <c r="N63" s="18"/>
    </row>
    <row r="64" spans="1:14" x14ac:dyDescent="0.25">
      <c r="A64" s="8" t="s">
        <v>278</v>
      </c>
      <c r="B64" s="8" t="s">
        <v>52</v>
      </c>
      <c r="C64" s="8" t="s">
        <v>257</v>
      </c>
      <c r="D64" s="8" t="s">
        <v>282</v>
      </c>
      <c r="E64" s="8" t="s">
        <v>35</v>
      </c>
      <c r="F64" s="8" t="s">
        <v>53</v>
      </c>
      <c r="G64" s="8" t="s">
        <v>94</v>
      </c>
      <c r="H64" s="8">
        <v>1</v>
      </c>
      <c r="I64" s="18">
        <v>180</v>
      </c>
      <c r="J64" s="18">
        <f>H64*I64</f>
        <v>180</v>
      </c>
      <c r="K64" s="18"/>
      <c r="L64" s="41" t="s">
        <v>32</v>
      </c>
      <c r="N64" s="18"/>
    </row>
    <row r="65" spans="1:14" x14ac:dyDescent="0.25">
      <c r="A65" s="8" t="s">
        <v>278</v>
      </c>
      <c r="B65" s="8" t="s">
        <v>52</v>
      </c>
      <c r="C65" s="8" t="s">
        <v>257</v>
      </c>
      <c r="D65" s="8" t="s">
        <v>282</v>
      </c>
      <c r="E65" s="8" t="s">
        <v>35</v>
      </c>
      <c r="F65" s="8" t="s">
        <v>53</v>
      </c>
      <c r="G65" s="8" t="s">
        <v>94</v>
      </c>
      <c r="H65" s="8">
        <v>1</v>
      </c>
      <c r="I65" s="18">
        <v>120</v>
      </c>
      <c r="J65" s="18">
        <f t="shared" si="3"/>
        <v>120</v>
      </c>
      <c r="K65" s="18"/>
      <c r="L65" s="41" t="s">
        <v>32</v>
      </c>
      <c r="N65" s="18"/>
    </row>
    <row r="66" spans="1:14" x14ac:dyDescent="0.25">
      <c r="A66" s="8" t="s">
        <v>278</v>
      </c>
      <c r="B66" s="8" t="s">
        <v>36</v>
      </c>
      <c r="C66" s="8" t="s">
        <v>257</v>
      </c>
      <c r="D66" s="8" t="s">
        <v>37</v>
      </c>
      <c r="E66" s="8" t="s">
        <v>35</v>
      </c>
      <c r="F66" s="8" t="s">
        <v>30</v>
      </c>
      <c r="G66" s="8" t="s">
        <v>94</v>
      </c>
      <c r="H66" s="8">
        <v>5</v>
      </c>
      <c r="I66" s="18">
        <v>48</v>
      </c>
      <c r="J66" s="18">
        <f t="shared" si="3"/>
        <v>240</v>
      </c>
      <c r="K66" s="18"/>
      <c r="L66" s="41" t="s">
        <v>32</v>
      </c>
      <c r="N66" s="18"/>
    </row>
    <row r="67" spans="1:14" x14ac:dyDescent="0.25">
      <c r="A67" s="8" t="s">
        <v>278</v>
      </c>
      <c r="B67" s="8" t="s">
        <v>56</v>
      </c>
      <c r="C67" s="8" t="s">
        <v>257</v>
      </c>
      <c r="D67" s="8" t="s">
        <v>37</v>
      </c>
      <c r="E67" s="8" t="s">
        <v>35</v>
      </c>
      <c r="F67" s="8" t="s">
        <v>53</v>
      </c>
      <c r="G67" s="8" t="s">
        <v>94</v>
      </c>
      <c r="H67" s="8">
        <v>17</v>
      </c>
      <c r="I67" s="18">
        <v>48</v>
      </c>
      <c r="J67" s="18">
        <f t="shared" si="3"/>
        <v>816</v>
      </c>
      <c r="K67" s="18"/>
      <c r="L67" s="41" t="s">
        <v>32</v>
      </c>
      <c r="N67" s="18"/>
    </row>
    <row r="68" spans="1:14" x14ac:dyDescent="0.25">
      <c r="A68" s="8" t="s">
        <v>278</v>
      </c>
      <c r="B68" s="8" t="s">
        <v>38</v>
      </c>
      <c r="C68" s="8" t="s">
        <v>360</v>
      </c>
      <c r="D68" s="8" t="s">
        <v>303</v>
      </c>
      <c r="E68" s="8" t="s">
        <v>38</v>
      </c>
      <c r="F68" s="8" t="s">
        <v>18</v>
      </c>
      <c r="G68" s="8" t="s">
        <v>94</v>
      </c>
      <c r="H68" s="8">
        <v>1</v>
      </c>
      <c r="I68" s="18">
        <v>120</v>
      </c>
      <c r="J68" s="18">
        <f t="shared" si="3"/>
        <v>120</v>
      </c>
      <c r="K68" s="18"/>
      <c r="L68" s="41" t="s">
        <v>32</v>
      </c>
      <c r="N68" s="18"/>
    </row>
    <row r="69" spans="1:14" x14ac:dyDescent="0.25">
      <c r="A69" s="8" t="s">
        <v>41</v>
      </c>
      <c r="B69" s="8" t="s">
        <v>41</v>
      </c>
      <c r="C69" s="8" t="s">
        <v>360</v>
      </c>
      <c r="D69" s="8" t="s">
        <v>42</v>
      </c>
      <c r="E69" s="8" t="s">
        <v>43</v>
      </c>
      <c r="F69" s="8" t="s">
        <v>44</v>
      </c>
      <c r="G69" s="8" t="s">
        <v>94</v>
      </c>
      <c r="H69" s="8">
        <v>1</v>
      </c>
      <c r="I69" s="18">
        <v>5</v>
      </c>
      <c r="J69" s="18">
        <f t="shared" si="3"/>
        <v>5</v>
      </c>
      <c r="K69" s="18"/>
      <c r="L69" s="41" t="s">
        <v>32</v>
      </c>
      <c r="N69" s="18"/>
    </row>
    <row r="70" spans="1:14" x14ac:dyDescent="0.25">
      <c r="A70" s="8" t="s">
        <v>103</v>
      </c>
      <c r="B70" s="8" t="s">
        <v>49</v>
      </c>
      <c r="C70" s="8" t="s">
        <v>257</v>
      </c>
      <c r="D70" s="8" t="s">
        <v>282</v>
      </c>
      <c r="E70" s="8" t="s">
        <v>50</v>
      </c>
      <c r="F70" s="8" t="s">
        <v>30</v>
      </c>
      <c r="G70" s="8" t="s">
        <v>100</v>
      </c>
      <c r="H70" s="8">
        <v>1</v>
      </c>
      <c r="I70" s="18">
        <v>180</v>
      </c>
      <c r="J70" s="18">
        <f t="shared" si="3"/>
        <v>180</v>
      </c>
      <c r="K70" s="18"/>
      <c r="L70" s="41"/>
      <c r="N70" s="18"/>
    </row>
    <row r="71" spans="1:14" x14ac:dyDescent="0.25">
      <c r="A71" s="8" t="s">
        <v>103</v>
      </c>
      <c r="B71" s="8" t="s">
        <v>34</v>
      </c>
      <c r="C71" s="8" t="s">
        <v>257</v>
      </c>
      <c r="D71" s="8" t="s">
        <v>282</v>
      </c>
      <c r="E71" s="8" t="s">
        <v>35</v>
      </c>
      <c r="F71" s="8" t="s">
        <v>30</v>
      </c>
      <c r="G71" s="8" t="s">
        <v>100</v>
      </c>
      <c r="H71" s="8">
        <v>15</v>
      </c>
      <c r="I71" s="18">
        <v>120</v>
      </c>
      <c r="J71" s="18">
        <f t="shared" si="3"/>
        <v>1800</v>
      </c>
      <c r="K71" s="18"/>
      <c r="L71" s="41"/>
      <c r="N71" s="18"/>
    </row>
    <row r="72" spans="1:14" x14ac:dyDescent="0.25">
      <c r="A72" s="8" t="s">
        <v>103</v>
      </c>
      <c r="B72" s="8" t="s">
        <v>52</v>
      </c>
      <c r="C72" s="8" t="s">
        <v>257</v>
      </c>
      <c r="D72" s="8" t="s">
        <v>282</v>
      </c>
      <c r="E72" s="8" t="s">
        <v>35</v>
      </c>
      <c r="F72" s="8" t="s">
        <v>53</v>
      </c>
      <c r="G72" s="8" t="s">
        <v>100</v>
      </c>
      <c r="H72" s="8">
        <v>9</v>
      </c>
      <c r="I72" s="18">
        <v>120</v>
      </c>
      <c r="J72" s="18">
        <f t="shared" si="3"/>
        <v>1080</v>
      </c>
      <c r="K72" s="18"/>
      <c r="L72" s="41"/>
      <c r="N72" s="18"/>
    </row>
    <row r="73" spans="1:14" x14ac:dyDescent="0.25">
      <c r="A73" s="8" t="s">
        <v>103</v>
      </c>
      <c r="B73" s="8" t="s">
        <v>54</v>
      </c>
      <c r="C73" s="8" t="s">
        <v>257</v>
      </c>
      <c r="D73" s="8" t="s">
        <v>37</v>
      </c>
      <c r="E73" s="8" t="s">
        <v>55</v>
      </c>
      <c r="F73" s="8" t="s">
        <v>30</v>
      </c>
      <c r="G73" s="8" t="s">
        <v>100</v>
      </c>
      <c r="H73" s="8">
        <v>1</v>
      </c>
      <c r="I73" s="18">
        <v>96</v>
      </c>
      <c r="J73" s="18">
        <f t="shared" si="3"/>
        <v>96</v>
      </c>
      <c r="K73" s="18"/>
      <c r="L73" s="41"/>
      <c r="N73" s="18"/>
    </row>
    <row r="74" spans="1:14" x14ac:dyDescent="0.25">
      <c r="A74" s="8" t="s">
        <v>103</v>
      </c>
      <c r="B74" s="8" t="s">
        <v>36</v>
      </c>
      <c r="C74" s="8" t="s">
        <v>257</v>
      </c>
      <c r="D74" s="8" t="s">
        <v>37</v>
      </c>
      <c r="E74" s="8" t="s">
        <v>35</v>
      </c>
      <c r="F74" s="8" t="s">
        <v>30</v>
      </c>
      <c r="G74" s="8" t="s">
        <v>100</v>
      </c>
      <c r="H74" s="8">
        <f>14-1</f>
        <v>13</v>
      </c>
      <c r="I74" s="18">
        <v>48</v>
      </c>
      <c r="J74" s="18">
        <f t="shared" si="3"/>
        <v>624</v>
      </c>
      <c r="K74" s="18"/>
      <c r="L74" s="41"/>
      <c r="N74" s="18"/>
    </row>
    <row r="75" spans="1:14" x14ac:dyDescent="0.25">
      <c r="A75" s="8" t="s">
        <v>103</v>
      </c>
      <c r="B75" s="8" t="s">
        <v>56</v>
      </c>
      <c r="C75" s="8" t="s">
        <v>257</v>
      </c>
      <c r="D75" s="8" t="s">
        <v>37</v>
      </c>
      <c r="E75" s="8" t="s">
        <v>35</v>
      </c>
      <c r="F75" s="8" t="s">
        <v>53</v>
      </c>
      <c r="G75" s="8" t="s">
        <v>100</v>
      </c>
      <c r="H75" s="8">
        <v>25</v>
      </c>
      <c r="I75" s="18">
        <v>48</v>
      </c>
      <c r="J75" s="18">
        <f t="shared" si="3"/>
        <v>1200</v>
      </c>
      <c r="K75" s="18"/>
      <c r="L75" s="41"/>
      <c r="N75" s="18"/>
    </row>
    <row r="76" spans="1:14" x14ac:dyDescent="0.25">
      <c r="A76" s="8" t="s">
        <v>103</v>
      </c>
      <c r="B76" s="8" t="s">
        <v>38</v>
      </c>
      <c r="C76" s="8" t="s">
        <v>360</v>
      </c>
      <c r="D76" s="8" t="s">
        <v>303</v>
      </c>
      <c r="E76" s="8" t="s">
        <v>38</v>
      </c>
      <c r="F76" s="8" t="s">
        <v>100</v>
      </c>
      <c r="G76" s="8" t="s">
        <v>100</v>
      </c>
      <c r="H76" s="8">
        <v>1</v>
      </c>
      <c r="I76" s="18">
        <v>250</v>
      </c>
      <c r="J76" s="18">
        <f t="shared" si="3"/>
        <v>250</v>
      </c>
      <c r="K76" s="18"/>
      <c r="L76" s="41"/>
      <c r="N76" s="18"/>
    </row>
    <row r="77" spans="1:14" x14ac:dyDescent="0.25">
      <c r="A77" s="8" t="s">
        <v>41</v>
      </c>
      <c r="B77" s="8" t="s">
        <v>41</v>
      </c>
      <c r="C77" s="8" t="s">
        <v>360</v>
      </c>
      <c r="D77" s="8" t="s">
        <v>42</v>
      </c>
      <c r="E77" s="8" t="s">
        <v>43</v>
      </c>
      <c r="F77" s="8" t="s">
        <v>44</v>
      </c>
      <c r="G77" s="8" t="s">
        <v>100</v>
      </c>
      <c r="H77" s="8">
        <v>63</v>
      </c>
      <c r="I77" s="18">
        <v>5</v>
      </c>
      <c r="J77" s="18">
        <f t="shared" si="3"/>
        <v>315</v>
      </c>
      <c r="K77" s="18"/>
      <c r="L77" s="41"/>
      <c r="N77" s="18"/>
    </row>
    <row r="78" spans="1:14" x14ac:dyDescent="0.25">
      <c r="A78" s="8" t="s">
        <v>361</v>
      </c>
      <c r="B78" s="8" t="s">
        <v>95</v>
      </c>
      <c r="C78" s="8" t="s">
        <v>360</v>
      </c>
      <c r="D78" s="8" t="s">
        <v>42</v>
      </c>
      <c r="E78" s="8" t="s">
        <v>43</v>
      </c>
      <c r="F78" s="8" t="s">
        <v>96</v>
      </c>
      <c r="G78" s="8" t="s">
        <v>100</v>
      </c>
      <c r="H78" s="8">
        <v>1</v>
      </c>
      <c r="I78" s="18">
        <v>250</v>
      </c>
      <c r="J78" s="18">
        <f t="shared" si="3"/>
        <v>250</v>
      </c>
      <c r="K78" s="18">
        <v>320</v>
      </c>
      <c r="L78" s="41" t="s">
        <v>32</v>
      </c>
      <c r="N78" s="18"/>
    </row>
    <row r="79" spans="1:14" x14ac:dyDescent="0.25">
      <c r="A79" s="8" t="s">
        <v>103</v>
      </c>
      <c r="B79" s="8" t="s">
        <v>81</v>
      </c>
      <c r="C79" s="8" t="s">
        <v>360</v>
      </c>
      <c r="D79" s="8" t="s">
        <v>80</v>
      </c>
      <c r="E79" s="8" t="s">
        <v>81</v>
      </c>
      <c r="F79" s="8" t="s">
        <v>82</v>
      </c>
      <c r="G79" s="8" t="s">
        <v>100</v>
      </c>
      <c r="H79" s="8">
        <v>1</v>
      </c>
      <c r="I79" s="18">
        <v>15</v>
      </c>
      <c r="J79" s="18">
        <f t="shared" si="3"/>
        <v>15</v>
      </c>
      <c r="K79" s="18"/>
      <c r="L79" s="41"/>
      <c r="N79" s="18"/>
    </row>
    <row r="80" spans="1:14" x14ac:dyDescent="0.25">
      <c r="A80" s="8" t="s">
        <v>103</v>
      </c>
      <c r="C80" s="8" t="s">
        <v>360</v>
      </c>
      <c r="D80" s="8" t="s">
        <v>68</v>
      </c>
      <c r="E80" s="8" t="s">
        <v>318</v>
      </c>
      <c r="F80" s="42" t="s">
        <v>82</v>
      </c>
      <c r="G80" s="8" t="s">
        <v>100</v>
      </c>
      <c r="H80" s="8">
        <v>1</v>
      </c>
      <c r="I80" s="18">
        <v>150</v>
      </c>
      <c r="J80" s="18">
        <f>H80*I80</f>
        <v>150</v>
      </c>
      <c r="K80" s="18"/>
      <c r="L80" s="41"/>
      <c r="N80" s="18"/>
    </row>
    <row r="81" spans="1:14" x14ac:dyDescent="0.25">
      <c r="A81" s="8" t="s">
        <v>103</v>
      </c>
      <c r="B81" s="8" t="s">
        <v>105</v>
      </c>
      <c r="C81" s="8" t="s">
        <v>360</v>
      </c>
      <c r="D81" s="8" t="s">
        <v>68</v>
      </c>
      <c r="E81" s="8" t="s">
        <v>105</v>
      </c>
      <c r="F81" s="42" t="s">
        <v>82</v>
      </c>
      <c r="G81" s="8" t="s">
        <v>100</v>
      </c>
      <c r="H81" s="8">
        <v>1</v>
      </c>
      <c r="I81" s="18">
        <v>120</v>
      </c>
      <c r="J81" s="18">
        <f t="shared" si="3"/>
        <v>120</v>
      </c>
      <c r="K81" s="18"/>
      <c r="L81" s="41"/>
      <c r="N81" s="18"/>
    </row>
    <row r="82" spans="1:14" x14ac:dyDescent="0.25">
      <c r="A82" s="8" t="s">
        <v>274</v>
      </c>
      <c r="B82" s="8" t="s">
        <v>34</v>
      </c>
      <c r="C82" s="8" t="s">
        <v>257</v>
      </c>
      <c r="D82" s="8" t="s">
        <v>282</v>
      </c>
      <c r="E82" s="8" t="s">
        <v>35</v>
      </c>
      <c r="F82" s="8" t="s">
        <v>30</v>
      </c>
      <c r="G82" s="8" t="s">
        <v>100</v>
      </c>
      <c r="H82" s="8">
        <v>1</v>
      </c>
      <c r="I82" s="18">
        <v>120</v>
      </c>
      <c r="J82" s="18">
        <f t="shared" si="3"/>
        <v>120</v>
      </c>
      <c r="K82" s="18"/>
      <c r="L82" s="41" t="s">
        <v>32</v>
      </c>
      <c r="N82" s="18"/>
    </row>
    <row r="83" spans="1:14" x14ac:dyDescent="0.25">
      <c r="A83" s="8" t="s">
        <v>274</v>
      </c>
      <c r="B83" s="8" t="s">
        <v>52</v>
      </c>
      <c r="C83" s="8" t="s">
        <v>257</v>
      </c>
      <c r="D83" s="8" t="s">
        <v>282</v>
      </c>
      <c r="E83" s="8" t="s">
        <v>35</v>
      </c>
      <c r="F83" s="8" t="s">
        <v>53</v>
      </c>
      <c r="G83" s="8" t="s">
        <v>100</v>
      </c>
      <c r="H83" s="8">
        <v>1</v>
      </c>
      <c r="I83" s="18">
        <v>120</v>
      </c>
      <c r="J83" s="18">
        <f t="shared" ref="J83:J85" si="4">H83*I83</f>
        <v>120</v>
      </c>
      <c r="K83" s="18"/>
      <c r="L83" s="41" t="s">
        <v>32</v>
      </c>
      <c r="N83" s="18"/>
    </row>
    <row r="84" spans="1:14" x14ac:dyDescent="0.25">
      <c r="A84" s="8" t="s">
        <v>274</v>
      </c>
      <c r="B84" s="8" t="s">
        <v>36</v>
      </c>
      <c r="C84" s="8" t="s">
        <v>257</v>
      </c>
      <c r="D84" s="8" t="s">
        <v>37</v>
      </c>
      <c r="E84" s="8" t="s">
        <v>35</v>
      </c>
      <c r="F84" s="8" t="s">
        <v>30</v>
      </c>
      <c r="G84" s="8" t="s">
        <v>100</v>
      </c>
      <c r="H84" s="8">
        <v>1</v>
      </c>
      <c r="I84" s="18">
        <v>48</v>
      </c>
      <c r="J84" s="18">
        <f t="shared" si="4"/>
        <v>48</v>
      </c>
      <c r="K84" s="18"/>
      <c r="L84" s="41" t="s">
        <v>32</v>
      </c>
      <c r="N84" s="18"/>
    </row>
    <row r="85" spans="1:14" x14ac:dyDescent="0.25">
      <c r="A85" s="8" t="s">
        <v>274</v>
      </c>
      <c r="B85" s="8" t="s">
        <v>56</v>
      </c>
      <c r="C85" s="8" t="s">
        <v>257</v>
      </c>
      <c r="D85" s="8" t="s">
        <v>37</v>
      </c>
      <c r="E85" s="8" t="s">
        <v>35</v>
      </c>
      <c r="F85" s="8" t="s">
        <v>53</v>
      </c>
      <c r="G85" s="8" t="s">
        <v>100</v>
      </c>
      <c r="H85" s="8">
        <v>10</v>
      </c>
      <c r="I85" s="18">
        <v>48</v>
      </c>
      <c r="J85" s="18">
        <f t="shared" si="4"/>
        <v>480</v>
      </c>
      <c r="K85" s="18"/>
      <c r="L85" s="41" t="s">
        <v>32</v>
      </c>
      <c r="N85" s="18"/>
    </row>
    <row r="86" spans="1:14" x14ac:dyDescent="0.25">
      <c r="A86" s="8" t="s">
        <v>41</v>
      </c>
      <c r="B86" s="8" t="s">
        <v>41</v>
      </c>
      <c r="C86" s="8" t="s">
        <v>360</v>
      </c>
      <c r="D86" s="8" t="s">
        <v>42</v>
      </c>
      <c r="E86" s="8" t="s">
        <v>43</v>
      </c>
      <c r="F86" s="8" t="s">
        <v>44</v>
      </c>
      <c r="G86" s="8" t="s">
        <v>100</v>
      </c>
      <c r="H86" s="8">
        <v>10</v>
      </c>
      <c r="I86" s="18">
        <v>5</v>
      </c>
      <c r="J86" s="18">
        <f t="shared" ref="J86:J133" si="5">H86*I86</f>
        <v>50</v>
      </c>
      <c r="K86" s="18"/>
      <c r="L86" s="41" t="s">
        <v>32</v>
      </c>
      <c r="N86" s="18"/>
    </row>
    <row r="87" spans="1:14" x14ac:dyDescent="0.25">
      <c r="A87" s="8" t="s">
        <v>274</v>
      </c>
      <c r="B87" s="8" t="s">
        <v>109</v>
      </c>
      <c r="C87" s="8" t="s">
        <v>360</v>
      </c>
      <c r="D87" s="8" t="s">
        <v>303</v>
      </c>
      <c r="E87" s="8" t="s">
        <v>38</v>
      </c>
      <c r="F87" s="8" t="s">
        <v>304</v>
      </c>
      <c r="G87" s="8" t="s">
        <v>100</v>
      </c>
      <c r="H87" s="8">
        <v>1</v>
      </c>
      <c r="I87" s="18">
        <v>180</v>
      </c>
      <c r="J87" s="18">
        <f t="shared" si="5"/>
        <v>180</v>
      </c>
      <c r="K87" s="18"/>
      <c r="L87" s="41" t="s">
        <v>32</v>
      </c>
      <c r="N87" s="18"/>
    </row>
    <row r="88" spans="1:14" x14ac:dyDescent="0.25">
      <c r="A88" s="8" t="s">
        <v>112</v>
      </c>
      <c r="B88" s="8" t="s">
        <v>49</v>
      </c>
      <c r="C88" s="8" t="s">
        <v>257</v>
      </c>
      <c r="D88" s="8" t="s">
        <v>282</v>
      </c>
      <c r="E88" s="8" t="s">
        <v>50</v>
      </c>
      <c r="F88" s="8" t="s">
        <v>30</v>
      </c>
      <c r="G88" s="8" t="s">
        <v>113</v>
      </c>
      <c r="H88" s="8">
        <v>1</v>
      </c>
      <c r="I88" s="18">
        <v>180</v>
      </c>
      <c r="J88" s="18">
        <f t="shared" si="5"/>
        <v>180</v>
      </c>
      <c r="K88" s="18"/>
      <c r="L88" s="41"/>
      <c r="N88" s="18"/>
    </row>
    <row r="89" spans="1:14" x14ac:dyDescent="0.25">
      <c r="A89" s="8" t="s">
        <v>112</v>
      </c>
      <c r="B89" s="8" t="s">
        <v>34</v>
      </c>
      <c r="C89" s="8" t="s">
        <v>257</v>
      </c>
      <c r="D89" s="8" t="s">
        <v>282</v>
      </c>
      <c r="E89" s="8" t="s">
        <v>35</v>
      </c>
      <c r="F89" s="8" t="s">
        <v>30</v>
      </c>
      <c r="G89" s="8" t="s">
        <v>113</v>
      </c>
      <c r="H89" s="8">
        <v>5</v>
      </c>
      <c r="I89" s="18">
        <v>120</v>
      </c>
      <c r="J89" s="18">
        <f t="shared" si="5"/>
        <v>600</v>
      </c>
      <c r="K89" s="18"/>
      <c r="L89" s="41"/>
      <c r="N89" s="18"/>
    </row>
    <row r="90" spans="1:14" x14ac:dyDescent="0.25">
      <c r="A90" s="8" t="s">
        <v>112</v>
      </c>
      <c r="C90" s="8" t="s">
        <v>257</v>
      </c>
      <c r="D90" s="8" t="s">
        <v>282</v>
      </c>
      <c r="E90" s="8" t="s">
        <v>35</v>
      </c>
      <c r="F90" s="8" t="s">
        <v>53</v>
      </c>
      <c r="G90" s="8" t="s">
        <v>113</v>
      </c>
      <c r="H90" s="8">
        <v>4</v>
      </c>
      <c r="I90" s="18">
        <v>120</v>
      </c>
      <c r="J90" s="18">
        <f>Table13[[#This Row],[Quantity]]*Table13[[#This Row],[Square Feet]]</f>
        <v>480</v>
      </c>
      <c r="K90" s="18"/>
      <c r="L90" s="41"/>
      <c r="N90" s="18"/>
    </row>
    <row r="91" spans="1:14" x14ac:dyDescent="0.25">
      <c r="A91" s="8" t="s">
        <v>112</v>
      </c>
      <c r="B91" s="8" t="s">
        <v>54</v>
      </c>
      <c r="C91" s="8" t="s">
        <v>257</v>
      </c>
      <c r="D91" s="8" t="s">
        <v>37</v>
      </c>
      <c r="E91" s="8" t="s">
        <v>55</v>
      </c>
      <c r="F91" s="8" t="s">
        <v>30</v>
      </c>
      <c r="G91" s="8" t="s">
        <v>113</v>
      </c>
      <c r="H91" s="8">
        <v>3</v>
      </c>
      <c r="I91" s="18">
        <v>96</v>
      </c>
      <c r="J91" s="18">
        <f t="shared" si="5"/>
        <v>288</v>
      </c>
      <c r="K91" s="18"/>
      <c r="L91" s="41"/>
      <c r="N91" s="18"/>
    </row>
    <row r="92" spans="1:14" x14ac:dyDescent="0.25">
      <c r="A92" s="8" t="s">
        <v>112</v>
      </c>
      <c r="B92" s="8" t="s">
        <v>36</v>
      </c>
      <c r="C92" s="8" t="s">
        <v>257</v>
      </c>
      <c r="D92" s="8" t="s">
        <v>37</v>
      </c>
      <c r="E92" s="8" t="s">
        <v>35</v>
      </c>
      <c r="F92" s="8" t="s">
        <v>30</v>
      </c>
      <c r="G92" s="8" t="s">
        <v>113</v>
      </c>
      <c r="H92" s="8">
        <v>17</v>
      </c>
      <c r="I92" s="18">
        <v>48</v>
      </c>
      <c r="J92" s="18">
        <f t="shared" si="5"/>
        <v>816</v>
      </c>
      <c r="K92" s="18"/>
      <c r="L92" s="41"/>
      <c r="N92" s="18"/>
    </row>
    <row r="93" spans="1:14" x14ac:dyDescent="0.25">
      <c r="A93" s="8" t="s">
        <v>112</v>
      </c>
      <c r="B93" s="8" t="s">
        <v>56</v>
      </c>
      <c r="C93" s="8" t="s">
        <v>257</v>
      </c>
      <c r="D93" s="8" t="s">
        <v>37</v>
      </c>
      <c r="E93" s="8" t="s">
        <v>35</v>
      </c>
      <c r="F93" s="8" t="s">
        <v>53</v>
      </c>
      <c r="G93" s="8" t="s">
        <v>113</v>
      </c>
      <c r="H93" s="8">
        <v>14</v>
      </c>
      <c r="I93" s="18">
        <v>48</v>
      </c>
      <c r="J93" s="18">
        <f t="shared" si="5"/>
        <v>672</v>
      </c>
      <c r="K93" s="18"/>
      <c r="L93" s="41"/>
      <c r="N93" s="18"/>
    </row>
    <row r="94" spans="1:14" x14ac:dyDescent="0.25">
      <c r="A94" s="8" t="s">
        <v>112</v>
      </c>
      <c r="B94" s="8" t="s">
        <v>38</v>
      </c>
      <c r="C94" s="8" t="s">
        <v>360</v>
      </c>
      <c r="D94" s="8" t="s">
        <v>303</v>
      </c>
      <c r="E94" s="8" t="s">
        <v>38</v>
      </c>
      <c r="F94" s="8" t="s">
        <v>113</v>
      </c>
      <c r="G94" s="8" t="s">
        <v>113</v>
      </c>
      <c r="H94" s="8">
        <v>1</v>
      </c>
      <c r="I94" s="18">
        <v>250</v>
      </c>
      <c r="J94" s="18">
        <f t="shared" si="5"/>
        <v>250</v>
      </c>
      <c r="K94" s="18"/>
      <c r="L94" s="41"/>
      <c r="N94" s="18"/>
    </row>
    <row r="95" spans="1:14" x14ac:dyDescent="0.25">
      <c r="A95" s="8" t="s">
        <v>41</v>
      </c>
      <c r="B95" s="8" t="s">
        <v>41</v>
      </c>
      <c r="C95" s="8" t="s">
        <v>360</v>
      </c>
      <c r="D95" s="8" t="s">
        <v>42</v>
      </c>
      <c r="E95" s="8" t="s">
        <v>43</v>
      </c>
      <c r="F95" s="8" t="s">
        <v>44</v>
      </c>
      <c r="G95" s="8" t="s">
        <v>113</v>
      </c>
      <c r="H95" s="8">
        <v>54</v>
      </c>
      <c r="I95" s="18">
        <v>5</v>
      </c>
      <c r="J95" s="18">
        <f t="shared" si="5"/>
        <v>270</v>
      </c>
      <c r="K95" s="18"/>
      <c r="L95" s="41"/>
      <c r="N95" s="18"/>
    </row>
    <row r="96" spans="1:14" x14ac:dyDescent="0.25">
      <c r="A96" s="8" t="s">
        <v>114</v>
      </c>
      <c r="B96" s="8" t="s">
        <v>52</v>
      </c>
      <c r="C96" s="8" t="s">
        <v>257</v>
      </c>
      <c r="D96" s="8" t="s">
        <v>282</v>
      </c>
      <c r="E96" s="8" t="s">
        <v>35</v>
      </c>
      <c r="F96" s="8" t="s">
        <v>53</v>
      </c>
      <c r="G96" s="8" t="s">
        <v>31</v>
      </c>
      <c r="H96" s="8">
        <v>1</v>
      </c>
      <c r="I96" s="18">
        <v>120</v>
      </c>
      <c r="J96" s="18">
        <f t="shared" si="5"/>
        <v>120</v>
      </c>
      <c r="K96" s="18"/>
      <c r="L96" s="41"/>
      <c r="N96" s="18"/>
    </row>
    <row r="97" spans="1:14" x14ac:dyDescent="0.25">
      <c r="A97" s="73" t="s">
        <v>116</v>
      </c>
      <c r="B97" s="8" t="s">
        <v>34</v>
      </c>
      <c r="C97" s="8" t="s">
        <v>257</v>
      </c>
      <c r="D97" s="8" t="s">
        <v>282</v>
      </c>
      <c r="E97" s="8" t="s">
        <v>35</v>
      </c>
      <c r="F97" s="8" t="s">
        <v>30</v>
      </c>
      <c r="G97" s="8" t="s">
        <v>31</v>
      </c>
      <c r="H97" s="8">
        <v>1</v>
      </c>
      <c r="I97" s="18">
        <v>120</v>
      </c>
      <c r="J97" s="18">
        <f t="shared" si="5"/>
        <v>120</v>
      </c>
      <c r="K97" s="18"/>
      <c r="L97" s="41"/>
      <c r="N97" s="18"/>
    </row>
    <row r="98" spans="1:14" x14ac:dyDescent="0.25">
      <c r="A98" s="73" t="s">
        <v>116</v>
      </c>
      <c r="C98" s="8" t="s">
        <v>257</v>
      </c>
      <c r="D98" s="8" t="s">
        <v>37</v>
      </c>
      <c r="E98" s="8" t="s">
        <v>35</v>
      </c>
      <c r="F98" s="8" t="s">
        <v>53</v>
      </c>
      <c r="G98" s="8" t="s">
        <v>31</v>
      </c>
      <c r="H98" s="8">
        <v>2</v>
      </c>
      <c r="I98" s="18">
        <v>48</v>
      </c>
      <c r="J98" s="18">
        <f t="shared" si="5"/>
        <v>96</v>
      </c>
      <c r="K98" s="18"/>
      <c r="L98" s="41"/>
      <c r="N98" s="18"/>
    </row>
    <row r="99" spans="1:14" x14ac:dyDescent="0.25">
      <c r="A99" s="8" t="s">
        <v>395</v>
      </c>
      <c r="B99" s="8" t="s">
        <v>34</v>
      </c>
      <c r="C99" s="8" t="s">
        <v>257</v>
      </c>
      <c r="D99" s="8" t="s">
        <v>282</v>
      </c>
      <c r="E99" s="8" t="s">
        <v>35</v>
      </c>
      <c r="F99" s="8" t="s">
        <v>30</v>
      </c>
      <c r="G99" s="8" t="s">
        <v>395</v>
      </c>
      <c r="H99" s="8">
        <v>1</v>
      </c>
      <c r="I99" s="18">
        <v>120</v>
      </c>
      <c r="J99" s="18">
        <f t="shared" si="5"/>
        <v>120</v>
      </c>
      <c r="K99" s="18"/>
      <c r="L99" s="41" t="s">
        <v>32</v>
      </c>
      <c r="N99" s="18"/>
    </row>
    <row r="100" spans="1:14" x14ac:dyDescent="0.25">
      <c r="A100" s="8" t="s">
        <v>395</v>
      </c>
      <c r="B100" s="8" t="s">
        <v>36</v>
      </c>
      <c r="C100" s="8" t="s">
        <v>257</v>
      </c>
      <c r="D100" s="8" t="s">
        <v>37</v>
      </c>
      <c r="E100" s="8" t="s">
        <v>35</v>
      </c>
      <c r="F100" s="8" t="s">
        <v>30</v>
      </c>
      <c r="G100" s="8" t="s">
        <v>395</v>
      </c>
      <c r="H100" s="8">
        <v>3</v>
      </c>
      <c r="I100" s="18">
        <v>48</v>
      </c>
      <c r="J100" s="18">
        <f t="shared" si="5"/>
        <v>144</v>
      </c>
      <c r="K100" s="18"/>
      <c r="L100" s="41" t="s">
        <v>32</v>
      </c>
      <c r="N100" s="18"/>
    </row>
    <row r="101" spans="1:14" x14ac:dyDescent="0.25">
      <c r="A101" s="8" t="s">
        <v>395</v>
      </c>
      <c r="B101" s="8" t="s">
        <v>67</v>
      </c>
      <c r="C101" s="8" t="s">
        <v>360</v>
      </c>
      <c r="D101" s="8" t="s">
        <v>68</v>
      </c>
      <c r="E101" s="8" t="s">
        <v>69</v>
      </c>
      <c r="F101" s="42" t="s">
        <v>82</v>
      </c>
      <c r="G101" s="8" t="s">
        <v>395</v>
      </c>
      <c r="H101" s="8">
        <v>1</v>
      </c>
      <c r="I101" s="18">
        <v>20</v>
      </c>
      <c r="J101" s="18">
        <f t="shared" si="5"/>
        <v>20</v>
      </c>
      <c r="K101" s="18"/>
      <c r="L101" s="41" t="s">
        <v>32</v>
      </c>
      <c r="N101" s="18"/>
    </row>
    <row r="102" spans="1:14" x14ac:dyDescent="0.25">
      <c r="A102" s="8" t="s">
        <v>41</v>
      </c>
      <c r="B102" s="8" t="s">
        <v>41</v>
      </c>
      <c r="C102" s="8" t="s">
        <v>360</v>
      </c>
      <c r="D102" s="8" t="s">
        <v>42</v>
      </c>
      <c r="E102" s="8" t="s">
        <v>43</v>
      </c>
      <c r="F102" s="8" t="s">
        <v>44</v>
      </c>
      <c r="G102" s="8" t="s">
        <v>395</v>
      </c>
      <c r="H102" s="8">
        <v>8</v>
      </c>
      <c r="I102" s="18">
        <v>5</v>
      </c>
      <c r="J102" s="18">
        <f t="shared" ref="J102" si="6">H102*I102</f>
        <v>40</v>
      </c>
      <c r="K102" s="18"/>
      <c r="L102" s="41" t="s">
        <v>32</v>
      </c>
      <c r="N102" s="18"/>
    </row>
    <row r="103" spans="1:14" x14ac:dyDescent="0.25">
      <c r="A103" s="8" t="s">
        <v>395</v>
      </c>
      <c r="B103" s="8" t="s">
        <v>122</v>
      </c>
      <c r="C103" s="8" t="s">
        <v>360</v>
      </c>
      <c r="D103" s="8" t="s">
        <v>42</v>
      </c>
      <c r="E103" s="8" t="s">
        <v>123</v>
      </c>
      <c r="F103" s="8" t="s">
        <v>44</v>
      </c>
      <c r="G103" s="8" t="s">
        <v>395</v>
      </c>
      <c r="H103" s="8">
        <v>1</v>
      </c>
      <c r="I103" s="18">
        <v>450</v>
      </c>
      <c r="J103" s="18">
        <f t="shared" si="5"/>
        <v>450</v>
      </c>
      <c r="K103" s="18"/>
      <c r="L103" s="41" t="s">
        <v>32</v>
      </c>
      <c r="N103" s="18"/>
    </row>
    <row r="104" spans="1:14" x14ac:dyDescent="0.25">
      <c r="A104" s="8" t="s">
        <v>395</v>
      </c>
      <c r="B104" s="8" t="s">
        <v>125</v>
      </c>
      <c r="C104" s="8" t="s">
        <v>360</v>
      </c>
      <c r="D104" s="8" t="s">
        <v>80</v>
      </c>
      <c r="E104" s="8" t="s">
        <v>126</v>
      </c>
      <c r="F104" s="42" t="s">
        <v>127</v>
      </c>
      <c r="G104" s="8" t="s">
        <v>65</v>
      </c>
      <c r="H104" s="8">
        <v>1</v>
      </c>
      <c r="I104" s="18">
        <v>200</v>
      </c>
      <c r="J104" s="18">
        <f t="shared" si="5"/>
        <v>200</v>
      </c>
      <c r="K104" s="18"/>
      <c r="L104" s="41" t="s">
        <v>32</v>
      </c>
      <c r="N104" s="18"/>
    </row>
    <row r="105" spans="1:14" x14ac:dyDescent="0.25">
      <c r="A105" s="8" t="s">
        <v>133</v>
      </c>
      <c r="B105" s="8" t="s">
        <v>130</v>
      </c>
      <c r="C105" s="8" t="s">
        <v>360</v>
      </c>
      <c r="D105" s="8" t="s">
        <v>297</v>
      </c>
      <c r="E105" s="8" t="s">
        <v>132</v>
      </c>
      <c r="F105" s="42" t="s">
        <v>82</v>
      </c>
      <c r="G105" s="8" t="s">
        <v>51</v>
      </c>
      <c r="H105" s="8">
        <v>1</v>
      </c>
      <c r="I105" s="18">
        <v>600</v>
      </c>
      <c r="J105" s="18">
        <f t="shared" si="5"/>
        <v>600</v>
      </c>
      <c r="K105" s="18">
        <v>700</v>
      </c>
      <c r="L105" s="41" t="s">
        <v>32</v>
      </c>
      <c r="N105" s="18">
        <f>K105-J105</f>
        <v>100</v>
      </c>
    </row>
    <row r="106" spans="1:14" x14ac:dyDescent="0.25">
      <c r="A106" s="8" t="s">
        <v>133</v>
      </c>
      <c r="B106" s="8" t="s">
        <v>134</v>
      </c>
      <c r="C106" s="8" t="s">
        <v>360</v>
      </c>
      <c r="D106" s="8" t="s">
        <v>297</v>
      </c>
      <c r="E106" s="8" t="s">
        <v>135</v>
      </c>
      <c r="F106" s="42" t="s">
        <v>82</v>
      </c>
      <c r="G106" s="8" t="s">
        <v>51</v>
      </c>
      <c r="H106" s="8">
        <v>1</v>
      </c>
      <c r="I106" s="18">
        <v>250</v>
      </c>
      <c r="J106" s="18">
        <f t="shared" si="5"/>
        <v>250</v>
      </c>
      <c r="K106" s="18"/>
      <c r="L106" s="41" t="s">
        <v>32</v>
      </c>
    </row>
    <row r="107" spans="1:14" x14ac:dyDescent="0.25">
      <c r="A107" s="8" t="s">
        <v>133</v>
      </c>
      <c r="B107" s="8" t="s">
        <v>136</v>
      </c>
      <c r="C107" s="8" t="s">
        <v>360</v>
      </c>
      <c r="D107" s="8" t="s">
        <v>301</v>
      </c>
      <c r="E107" s="8" t="s">
        <v>132</v>
      </c>
      <c r="F107" s="42" t="s">
        <v>82</v>
      </c>
      <c r="G107" s="8" t="s">
        <v>75</v>
      </c>
      <c r="H107" s="8">
        <v>1</v>
      </c>
      <c r="I107" s="18">
        <v>1500</v>
      </c>
      <c r="J107" s="18">
        <f t="shared" si="5"/>
        <v>1500</v>
      </c>
      <c r="K107" s="18">
        <v>2150</v>
      </c>
      <c r="L107" s="41" t="s">
        <v>32</v>
      </c>
      <c r="N107" s="18">
        <f>K107-J107</f>
        <v>650</v>
      </c>
    </row>
    <row r="108" spans="1:14" x14ac:dyDescent="0.25">
      <c r="A108" s="8" t="s">
        <v>133</v>
      </c>
      <c r="B108" s="8" t="s">
        <v>137</v>
      </c>
      <c r="C108" s="8" t="s">
        <v>360</v>
      </c>
      <c r="D108" s="8" t="s">
        <v>301</v>
      </c>
      <c r="E108" s="8" t="s">
        <v>135</v>
      </c>
      <c r="F108" s="8" t="s">
        <v>138</v>
      </c>
      <c r="G108" s="8" t="s">
        <v>75</v>
      </c>
      <c r="H108" s="8">
        <v>1</v>
      </c>
      <c r="I108" s="18">
        <v>300</v>
      </c>
      <c r="J108" s="18">
        <f t="shared" si="5"/>
        <v>300</v>
      </c>
      <c r="K108" s="18">
        <v>350</v>
      </c>
      <c r="L108" s="41" t="s">
        <v>32</v>
      </c>
      <c r="N108" s="18">
        <f>K108-J108</f>
        <v>50</v>
      </c>
    </row>
    <row r="109" spans="1:14" x14ac:dyDescent="0.25">
      <c r="A109" s="8" t="s">
        <v>133</v>
      </c>
      <c r="C109" s="8" t="s">
        <v>360</v>
      </c>
      <c r="D109" s="8" t="s">
        <v>42</v>
      </c>
      <c r="E109" s="8" t="s">
        <v>237</v>
      </c>
      <c r="F109" s="42" t="s">
        <v>96</v>
      </c>
      <c r="G109" s="8" t="s">
        <v>393</v>
      </c>
      <c r="H109" s="8">
        <v>1</v>
      </c>
      <c r="I109" s="18">
        <v>100</v>
      </c>
      <c r="J109" s="18" t="s">
        <v>120</v>
      </c>
      <c r="K109" s="18">
        <v>100</v>
      </c>
      <c r="L109" s="41" t="s">
        <v>32</v>
      </c>
      <c r="N109" s="8">
        <v>100</v>
      </c>
    </row>
    <row r="110" spans="1:14" x14ac:dyDescent="0.25">
      <c r="A110" s="8" t="s">
        <v>133</v>
      </c>
      <c r="B110" s="8" t="s">
        <v>139</v>
      </c>
      <c r="C110" s="8" t="s">
        <v>360</v>
      </c>
      <c r="D110" s="8" t="s">
        <v>80</v>
      </c>
      <c r="E110" s="8" t="s">
        <v>140</v>
      </c>
      <c r="F110" s="8" t="s">
        <v>141</v>
      </c>
      <c r="G110" s="8" t="s">
        <v>100</v>
      </c>
      <c r="H110" s="8">
        <v>1</v>
      </c>
      <c r="I110" s="18">
        <v>580</v>
      </c>
      <c r="J110" s="18">
        <f t="shared" si="5"/>
        <v>580</v>
      </c>
      <c r="K110" s="18">
        <v>650</v>
      </c>
      <c r="L110" s="41" t="s">
        <v>32</v>
      </c>
    </row>
    <row r="111" spans="1:14" x14ac:dyDescent="0.25">
      <c r="A111" s="8" t="s">
        <v>133</v>
      </c>
      <c r="B111" s="8" t="s">
        <v>143</v>
      </c>
      <c r="C111" s="8" t="s">
        <v>360</v>
      </c>
      <c r="D111" s="8" t="s">
        <v>80</v>
      </c>
      <c r="E111" s="8" t="s">
        <v>140</v>
      </c>
      <c r="F111" s="8" t="s">
        <v>144</v>
      </c>
      <c r="G111" s="8" t="s">
        <v>100</v>
      </c>
      <c r="H111" s="8">
        <v>1</v>
      </c>
      <c r="I111" s="18">
        <v>250</v>
      </c>
      <c r="J111" s="18">
        <f t="shared" si="5"/>
        <v>250</v>
      </c>
      <c r="K111" s="18"/>
      <c r="L111" s="41" t="s">
        <v>32</v>
      </c>
    </row>
    <row r="112" spans="1:14" x14ac:dyDescent="0.25">
      <c r="A112" s="8" t="s">
        <v>133</v>
      </c>
      <c r="B112" s="8" t="s">
        <v>145</v>
      </c>
      <c r="C112" s="8" t="s">
        <v>360</v>
      </c>
      <c r="D112" s="8" t="s">
        <v>80</v>
      </c>
      <c r="E112" s="8" t="s">
        <v>140</v>
      </c>
      <c r="F112" s="8" t="s">
        <v>146</v>
      </c>
      <c r="G112" s="8" t="s">
        <v>100</v>
      </c>
      <c r="H112" s="8">
        <v>1</v>
      </c>
      <c r="I112" s="18">
        <v>120</v>
      </c>
      <c r="J112" s="18">
        <f t="shared" si="5"/>
        <v>120</v>
      </c>
      <c r="K112" s="18"/>
      <c r="L112" s="41" t="s">
        <v>32</v>
      </c>
    </row>
    <row r="113" spans="1:14" x14ac:dyDescent="0.25">
      <c r="A113" s="8" t="s">
        <v>133</v>
      </c>
      <c r="C113" s="8" t="s">
        <v>360</v>
      </c>
      <c r="D113" s="8" t="s">
        <v>80</v>
      </c>
      <c r="E113" s="8" t="s">
        <v>140</v>
      </c>
      <c r="F113" s="8" t="s">
        <v>42</v>
      </c>
      <c r="G113" s="8" t="s">
        <v>100</v>
      </c>
      <c r="H113" s="8">
        <v>1</v>
      </c>
      <c r="I113" s="18">
        <v>150</v>
      </c>
      <c r="J113" s="18">
        <f>H113*I113</f>
        <v>150</v>
      </c>
      <c r="K113" s="18"/>
      <c r="L113" s="41" t="s">
        <v>32</v>
      </c>
    </row>
    <row r="114" spans="1:14" x14ac:dyDescent="0.25">
      <c r="A114" s="8" t="s">
        <v>148</v>
      </c>
      <c r="B114" s="8" t="s">
        <v>149</v>
      </c>
      <c r="C114" s="8" t="s">
        <v>360</v>
      </c>
      <c r="D114" s="8" t="s">
        <v>42</v>
      </c>
      <c r="E114" s="8" t="s">
        <v>150</v>
      </c>
      <c r="F114" s="8" t="s">
        <v>44</v>
      </c>
      <c r="G114" s="8" t="s">
        <v>148</v>
      </c>
      <c r="H114" s="8">
        <v>20</v>
      </c>
      <c r="I114" s="18">
        <v>12</v>
      </c>
      <c r="J114" s="18">
        <f t="shared" si="5"/>
        <v>240</v>
      </c>
      <c r="K114" s="18">
        <v>360</v>
      </c>
      <c r="L114" s="41" t="s">
        <v>32</v>
      </c>
      <c r="N114" s="18">
        <f>K114-J114</f>
        <v>120</v>
      </c>
    </row>
    <row r="115" spans="1:14" x14ac:dyDescent="0.25">
      <c r="A115" s="8" t="s">
        <v>148</v>
      </c>
      <c r="B115" s="8" t="s">
        <v>152</v>
      </c>
      <c r="C115" s="8" t="s">
        <v>360</v>
      </c>
      <c r="D115" s="8" t="s">
        <v>303</v>
      </c>
      <c r="E115" s="8" t="s">
        <v>392</v>
      </c>
      <c r="F115" s="42" t="s">
        <v>156</v>
      </c>
      <c r="G115" s="8" t="s">
        <v>148</v>
      </c>
      <c r="H115" s="8">
        <v>1</v>
      </c>
      <c r="I115" s="18">
        <v>1300</v>
      </c>
      <c r="J115" s="18">
        <f t="shared" si="5"/>
        <v>1300</v>
      </c>
      <c r="K115" s="18"/>
      <c r="L115" s="41"/>
    </row>
    <row r="116" spans="1:14" x14ac:dyDescent="0.25">
      <c r="A116" s="8" t="s">
        <v>148</v>
      </c>
      <c r="B116" s="8" t="s">
        <v>155</v>
      </c>
      <c r="C116" s="8" t="s">
        <v>360</v>
      </c>
      <c r="D116" s="8" t="s">
        <v>303</v>
      </c>
      <c r="E116" s="8" t="s">
        <v>38</v>
      </c>
      <c r="F116" s="42" t="s">
        <v>156</v>
      </c>
      <c r="G116" s="8" t="s">
        <v>148</v>
      </c>
      <c r="H116" s="8">
        <v>1</v>
      </c>
      <c r="I116" s="18">
        <v>720</v>
      </c>
      <c r="J116" s="18">
        <f t="shared" si="5"/>
        <v>720</v>
      </c>
      <c r="K116" s="18"/>
      <c r="L116" s="41"/>
    </row>
    <row r="117" spans="1:14" x14ac:dyDescent="0.25">
      <c r="A117" s="8" t="s">
        <v>148</v>
      </c>
      <c r="B117" s="8" t="s">
        <v>158</v>
      </c>
      <c r="C117" s="8" t="s">
        <v>360</v>
      </c>
      <c r="D117" s="8" t="s">
        <v>303</v>
      </c>
      <c r="E117" s="8" t="s">
        <v>38</v>
      </c>
      <c r="F117" s="42" t="s">
        <v>156</v>
      </c>
      <c r="G117" s="8" t="s">
        <v>148</v>
      </c>
      <c r="H117" s="8">
        <v>1</v>
      </c>
      <c r="I117" s="18">
        <v>900</v>
      </c>
      <c r="J117" s="18">
        <f t="shared" si="5"/>
        <v>900</v>
      </c>
      <c r="K117" s="18"/>
      <c r="L117" s="41"/>
    </row>
    <row r="118" spans="1:14" x14ac:dyDescent="0.25">
      <c r="A118" s="8" t="s">
        <v>148</v>
      </c>
      <c r="B118" s="8" t="s">
        <v>160</v>
      </c>
      <c r="C118" s="8" t="s">
        <v>360</v>
      </c>
      <c r="D118" s="8" t="s">
        <v>303</v>
      </c>
      <c r="E118" s="8" t="s">
        <v>38</v>
      </c>
      <c r="F118" s="42" t="s">
        <v>156</v>
      </c>
      <c r="G118" s="8" t="s">
        <v>148</v>
      </c>
      <c r="H118" s="8">
        <v>1</v>
      </c>
      <c r="I118" s="18">
        <v>1100</v>
      </c>
      <c r="J118" s="18">
        <f t="shared" si="5"/>
        <v>1100</v>
      </c>
      <c r="K118" s="18"/>
      <c r="L118" s="41"/>
    </row>
    <row r="119" spans="1:14" x14ac:dyDescent="0.25">
      <c r="A119" s="8" t="s">
        <v>148</v>
      </c>
      <c r="B119" s="8" t="s">
        <v>162</v>
      </c>
      <c r="C119" s="8" t="s">
        <v>360</v>
      </c>
      <c r="D119" s="8" t="s">
        <v>80</v>
      </c>
      <c r="E119" s="8" t="s">
        <v>162</v>
      </c>
      <c r="F119" s="8" t="s">
        <v>163</v>
      </c>
      <c r="G119" s="8" t="s">
        <v>148</v>
      </c>
      <c r="H119" s="8">
        <v>1</v>
      </c>
      <c r="I119" s="18">
        <v>1600</v>
      </c>
      <c r="J119" s="18">
        <f t="shared" si="5"/>
        <v>1600</v>
      </c>
      <c r="K119" s="18"/>
      <c r="L119" s="41"/>
    </row>
    <row r="120" spans="1:14" x14ac:dyDescent="0.25">
      <c r="A120" s="8" t="s">
        <v>148</v>
      </c>
      <c r="B120" s="8" t="s">
        <v>165</v>
      </c>
      <c r="C120" s="8" t="s">
        <v>360</v>
      </c>
      <c r="D120" s="8" t="s">
        <v>303</v>
      </c>
      <c r="E120" s="8" t="s">
        <v>38</v>
      </c>
      <c r="F120" s="42" t="s">
        <v>166</v>
      </c>
      <c r="G120" s="8" t="s">
        <v>148</v>
      </c>
      <c r="H120" s="8">
        <v>4</v>
      </c>
      <c r="I120" s="18">
        <v>330</v>
      </c>
      <c r="J120" s="18">
        <f t="shared" si="5"/>
        <v>1320</v>
      </c>
      <c r="K120" s="18"/>
      <c r="L120" s="41"/>
    </row>
    <row r="121" spans="1:14" x14ac:dyDescent="0.25">
      <c r="A121" s="8" t="s">
        <v>148</v>
      </c>
      <c r="B121" s="8" t="s">
        <v>168</v>
      </c>
      <c r="C121" s="8" t="s">
        <v>360</v>
      </c>
      <c r="D121" s="8" t="s">
        <v>303</v>
      </c>
      <c r="E121" s="8" t="s">
        <v>38</v>
      </c>
      <c r="F121" s="42" t="s">
        <v>166</v>
      </c>
      <c r="G121" s="8" t="s">
        <v>148</v>
      </c>
      <c r="H121" s="8">
        <v>1</v>
      </c>
      <c r="I121" s="18">
        <v>250</v>
      </c>
      <c r="J121" s="18">
        <f t="shared" si="5"/>
        <v>250</v>
      </c>
      <c r="K121" s="18"/>
      <c r="L121" s="41"/>
    </row>
    <row r="122" spans="1:14" x14ac:dyDescent="0.25">
      <c r="A122" s="8" t="s">
        <v>148</v>
      </c>
      <c r="B122" s="8" t="s">
        <v>170</v>
      </c>
      <c r="C122" s="8" t="s">
        <v>360</v>
      </c>
      <c r="D122" s="8" t="s">
        <v>303</v>
      </c>
      <c r="E122" s="8" t="s">
        <v>38</v>
      </c>
      <c r="F122" s="42" t="s">
        <v>73</v>
      </c>
      <c r="G122" s="8" t="s">
        <v>148</v>
      </c>
      <c r="H122" s="8">
        <v>8</v>
      </c>
      <c r="I122" s="18">
        <v>120</v>
      </c>
      <c r="J122" s="18">
        <f t="shared" si="5"/>
        <v>960</v>
      </c>
      <c r="K122" s="18"/>
      <c r="L122" s="41"/>
    </row>
    <row r="123" spans="1:14" x14ac:dyDescent="0.25">
      <c r="A123" s="8" t="s">
        <v>148</v>
      </c>
      <c r="B123" s="8" t="s">
        <v>172</v>
      </c>
      <c r="C123" s="8" t="s">
        <v>360</v>
      </c>
      <c r="D123" s="8" t="s">
        <v>303</v>
      </c>
      <c r="E123" s="8" t="s">
        <v>172</v>
      </c>
      <c r="F123" s="8" t="s">
        <v>73</v>
      </c>
      <c r="G123" s="8" t="s">
        <v>148</v>
      </c>
      <c r="H123" s="8">
        <v>24</v>
      </c>
      <c r="I123" s="18">
        <v>60</v>
      </c>
      <c r="J123" s="18">
        <f t="shared" si="5"/>
        <v>1440</v>
      </c>
      <c r="K123" s="18"/>
      <c r="L123" s="41"/>
    </row>
    <row r="124" spans="1:14" x14ac:dyDescent="0.25">
      <c r="A124" s="8" t="s">
        <v>148</v>
      </c>
      <c r="B124" s="8" t="s">
        <v>175</v>
      </c>
      <c r="C124" s="8" t="s">
        <v>360</v>
      </c>
      <c r="D124" s="8" t="s">
        <v>80</v>
      </c>
      <c r="E124" s="8" t="s">
        <v>175</v>
      </c>
      <c r="F124" s="42" t="s">
        <v>82</v>
      </c>
      <c r="G124" s="8" t="s">
        <v>148</v>
      </c>
      <c r="H124" s="8">
        <v>1</v>
      </c>
      <c r="I124" s="18">
        <v>500</v>
      </c>
      <c r="J124" s="18">
        <f t="shared" si="5"/>
        <v>500</v>
      </c>
      <c r="K124" s="18"/>
      <c r="L124" s="41"/>
    </row>
    <row r="125" spans="1:14" x14ac:dyDescent="0.25">
      <c r="A125" s="8" t="s">
        <v>148</v>
      </c>
      <c r="B125" s="8" t="s">
        <v>177</v>
      </c>
      <c r="C125" s="8" t="s">
        <v>360</v>
      </c>
      <c r="D125" s="8" t="s">
        <v>308</v>
      </c>
      <c r="E125" s="8" t="s">
        <v>309</v>
      </c>
      <c r="F125" s="8" t="s">
        <v>73</v>
      </c>
      <c r="G125" s="8" t="s">
        <v>148</v>
      </c>
      <c r="H125" s="8">
        <v>3</v>
      </c>
      <c r="I125" s="18">
        <v>100</v>
      </c>
      <c r="J125" s="18">
        <f t="shared" si="5"/>
        <v>300</v>
      </c>
      <c r="K125" s="18"/>
      <c r="L125" s="41"/>
    </row>
    <row r="126" spans="1:14" x14ac:dyDescent="0.25">
      <c r="A126" s="8" t="s">
        <v>148</v>
      </c>
      <c r="B126" s="8" t="s">
        <v>179</v>
      </c>
      <c r="C126" s="8" t="s">
        <v>360</v>
      </c>
      <c r="D126" s="8" t="s">
        <v>308</v>
      </c>
      <c r="E126" s="8" t="s">
        <v>309</v>
      </c>
      <c r="F126" s="42" t="s">
        <v>166</v>
      </c>
      <c r="G126" s="42" t="s">
        <v>148</v>
      </c>
      <c r="H126" s="8">
        <v>6</v>
      </c>
      <c r="I126" s="18">
        <v>400</v>
      </c>
      <c r="J126" s="18">
        <f t="shared" si="5"/>
        <v>2400</v>
      </c>
      <c r="K126" s="18">
        <v>2800</v>
      </c>
      <c r="L126" s="41"/>
      <c r="M126" s="8" t="s">
        <v>120</v>
      </c>
      <c r="N126" s="18">
        <f>K126-J126</f>
        <v>400</v>
      </c>
    </row>
    <row r="127" spans="1:14" x14ac:dyDescent="0.25">
      <c r="A127" s="8" t="s">
        <v>148</v>
      </c>
      <c r="B127" s="8" t="s">
        <v>72</v>
      </c>
      <c r="C127" s="8" t="s">
        <v>360</v>
      </c>
      <c r="D127" s="8" t="s">
        <v>68</v>
      </c>
      <c r="E127" s="8" t="s">
        <v>72</v>
      </c>
      <c r="F127" s="8" t="s">
        <v>156</v>
      </c>
      <c r="G127" s="8" t="s">
        <v>148</v>
      </c>
      <c r="H127" s="8">
        <v>4</v>
      </c>
      <c r="I127" s="18">
        <v>220</v>
      </c>
      <c r="J127" s="18">
        <f t="shared" si="5"/>
        <v>880</v>
      </c>
      <c r="K127" s="18">
        <v>2000</v>
      </c>
      <c r="L127" s="41"/>
      <c r="N127" s="18">
        <f>K127-J127</f>
        <v>1120</v>
      </c>
    </row>
    <row r="128" spans="1:14" x14ac:dyDescent="0.25">
      <c r="A128" s="8" t="s">
        <v>148</v>
      </c>
      <c r="B128" s="8" t="s">
        <v>183</v>
      </c>
      <c r="C128" s="8" t="s">
        <v>360</v>
      </c>
      <c r="D128" s="8" t="s">
        <v>80</v>
      </c>
      <c r="E128" s="8" t="s">
        <v>183</v>
      </c>
      <c r="F128" s="42" t="s">
        <v>82</v>
      </c>
      <c r="G128" s="8" t="s">
        <v>148</v>
      </c>
      <c r="H128" s="8">
        <v>1</v>
      </c>
      <c r="I128" s="18">
        <v>550</v>
      </c>
      <c r="J128" s="18">
        <f t="shared" si="5"/>
        <v>550</v>
      </c>
      <c r="K128" s="18"/>
      <c r="L128" s="41"/>
    </row>
    <row r="129" spans="1:14" x14ac:dyDescent="0.25">
      <c r="A129" s="8" t="s">
        <v>148</v>
      </c>
      <c r="B129" s="8" t="s">
        <v>185</v>
      </c>
      <c r="C129" s="8" t="s">
        <v>360</v>
      </c>
      <c r="D129" s="8" t="s">
        <v>186</v>
      </c>
      <c r="E129" s="8" t="s">
        <v>185</v>
      </c>
      <c r="F129" s="42" t="s">
        <v>82</v>
      </c>
      <c r="G129" s="8" t="s">
        <v>148</v>
      </c>
      <c r="H129" s="8">
        <v>2</v>
      </c>
      <c r="I129" s="18">
        <v>63</v>
      </c>
      <c r="J129" s="18">
        <f t="shared" si="5"/>
        <v>126</v>
      </c>
      <c r="K129" s="18"/>
      <c r="L129" s="41" t="s">
        <v>32</v>
      </c>
    </row>
    <row r="130" spans="1:14" x14ac:dyDescent="0.25">
      <c r="A130" s="8" t="s">
        <v>148</v>
      </c>
      <c r="B130" s="8" t="s">
        <v>188</v>
      </c>
      <c r="C130" s="8" t="s">
        <v>360</v>
      </c>
      <c r="D130" s="8" t="s">
        <v>186</v>
      </c>
      <c r="E130" s="8" t="s">
        <v>188</v>
      </c>
      <c r="F130" s="42" t="s">
        <v>82</v>
      </c>
      <c r="G130" s="8" t="s">
        <v>148</v>
      </c>
      <c r="H130" s="8">
        <v>1</v>
      </c>
      <c r="I130" s="18">
        <v>60</v>
      </c>
      <c r="J130" s="18">
        <f t="shared" si="5"/>
        <v>60</v>
      </c>
      <c r="K130" s="18"/>
      <c r="L130" s="41" t="s">
        <v>32</v>
      </c>
    </row>
    <row r="131" spans="1:14" x14ac:dyDescent="0.25">
      <c r="A131" s="8" t="s">
        <v>148</v>
      </c>
      <c r="B131" s="8" t="s">
        <v>190</v>
      </c>
      <c r="C131" s="8" t="s">
        <v>360</v>
      </c>
      <c r="D131" s="8" t="s">
        <v>186</v>
      </c>
      <c r="E131" s="8" t="s">
        <v>191</v>
      </c>
      <c r="F131" s="8" t="s">
        <v>192</v>
      </c>
      <c r="G131" s="8" t="s">
        <v>148</v>
      </c>
      <c r="H131" s="8">
        <v>8</v>
      </c>
      <c r="I131" s="18">
        <v>300</v>
      </c>
      <c r="J131" s="18">
        <f t="shared" si="5"/>
        <v>2400</v>
      </c>
      <c r="K131" s="18"/>
      <c r="L131" s="41"/>
    </row>
    <row r="132" spans="1:14" x14ac:dyDescent="0.25">
      <c r="A132" s="8" t="s">
        <v>148</v>
      </c>
      <c r="B132" s="8" t="s">
        <v>194</v>
      </c>
      <c r="C132" s="8" t="s">
        <v>360</v>
      </c>
      <c r="D132" s="8" t="s">
        <v>186</v>
      </c>
      <c r="E132" s="8" t="s">
        <v>191</v>
      </c>
      <c r="F132" s="8" t="s">
        <v>195</v>
      </c>
      <c r="G132" s="8" t="s">
        <v>148</v>
      </c>
      <c r="H132" s="8">
        <v>4</v>
      </c>
      <c r="I132" s="18">
        <v>50</v>
      </c>
      <c r="J132" s="18">
        <f t="shared" si="5"/>
        <v>200</v>
      </c>
      <c r="K132" s="18"/>
      <c r="L132" s="41"/>
    </row>
    <row r="133" spans="1:14" x14ac:dyDescent="0.25">
      <c r="A133" s="8" t="s">
        <v>148</v>
      </c>
      <c r="B133" s="8" t="s">
        <v>196</v>
      </c>
      <c r="C133" s="8" t="s">
        <v>360</v>
      </c>
      <c r="D133" s="8" t="s">
        <v>186</v>
      </c>
      <c r="E133" s="8" t="s">
        <v>197</v>
      </c>
      <c r="F133" s="42" t="s">
        <v>82</v>
      </c>
      <c r="G133" s="8" t="s">
        <v>148</v>
      </c>
      <c r="H133" s="8">
        <v>7</v>
      </c>
      <c r="I133" s="18">
        <v>40</v>
      </c>
      <c r="J133" s="18">
        <f t="shared" si="5"/>
        <v>280</v>
      </c>
      <c r="K133" s="18"/>
      <c r="L133" s="41"/>
    </row>
    <row r="134" spans="1:14" x14ac:dyDescent="0.25">
      <c r="A134" s="8" t="s">
        <v>148</v>
      </c>
      <c r="B134" s="8" t="s">
        <v>200</v>
      </c>
      <c r="C134" s="8" t="s">
        <v>360</v>
      </c>
      <c r="D134" s="8" t="s">
        <v>201</v>
      </c>
      <c r="E134" s="8" t="s">
        <v>202</v>
      </c>
      <c r="F134" s="42" t="s">
        <v>82</v>
      </c>
      <c r="G134" s="8" t="s">
        <v>148</v>
      </c>
      <c r="I134" s="18"/>
      <c r="J134" s="18"/>
      <c r="K134" s="18"/>
      <c r="L134" s="41"/>
    </row>
    <row r="135" spans="1:14" x14ac:dyDescent="0.25">
      <c r="A135" s="8" t="s">
        <v>148</v>
      </c>
      <c r="B135" s="8" t="s">
        <v>206</v>
      </c>
      <c r="C135" s="8" t="s">
        <v>360</v>
      </c>
      <c r="D135" s="8" t="s">
        <v>186</v>
      </c>
      <c r="E135" s="8" t="s">
        <v>206</v>
      </c>
      <c r="F135" s="42" t="s">
        <v>82</v>
      </c>
      <c r="G135" s="8" t="s">
        <v>148</v>
      </c>
      <c r="H135" s="8">
        <v>5</v>
      </c>
      <c r="I135" s="18">
        <v>30</v>
      </c>
      <c r="J135" s="18">
        <f t="shared" ref="J135:J143" si="7">H135*I135</f>
        <v>150</v>
      </c>
      <c r="K135" s="18"/>
      <c r="L135" s="41" t="s">
        <v>32</v>
      </c>
    </row>
    <row r="136" spans="1:14" x14ac:dyDescent="0.25">
      <c r="A136" s="8" t="s">
        <v>208</v>
      </c>
      <c r="B136" s="8" t="s">
        <v>209</v>
      </c>
      <c r="C136" s="8" t="s">
        <v>360</v>
      </c>
      <c r="D136" s="8" t="s">
        <v>330</v>
      </c>
      <c r="E136" s="8" t="s">
        <v>209</v>
      </c>
      <c r="F136" s="42" t="s">
        <v>82</v>
      </c>
      <c r="G136" s="8" t="s">
        <v>210</v>
      </c>
      <c r="H136" s="8">
        <v>1</v>
      </c>
      <c r="I136" s="18">
        <v>325</v>
      </c>
      <c r="J136" s="18">
        <f t="shared" si="7"/>
        <v>325</v>
      </c>
      <c r="K136" s="18"/>
      <c r="L136" s="41" t="s">
        <v>32</v>
      </c>
    </row>
    <row r="137" spans="1:14" x14ac:dyDescent="0.25">
      <c r="A137" s="8" t="s">
        <v>208</v>
      </c>
      <c r="B137" s="8" t="s">
        <v>211</v>
      </c>
      <c r="C137" s="8" t="s">
        <v>360</v>
      </c>
      <c r="D137" s="8" t="s">
        <v>330</v>
      </c>
      <c r="E137" s="8" t="s">
        <v>211</v>
      </c>
      <c r="F137" s="42" t="s">
        <v>82</v>
      </c>
      <c r="G137" s="8" t="s">
        <v>210</v>
      </c>
      <c r="H137" s="8">
        <v>1</v>
      </c>
      <c r="I137" s="18">
        <v>800</v>
      </c>
      <c r="J137" s="18">
        <f t="shared" si="7"/>
        <v>800</v>
      </c>
      <c r="K137" s="18"/>
      <c r="L137" s="41"/>
    </row>
    <row r="138" spans="1:14" x14ac:dyDescent="0.25">
      <c r="A138" s="8" t="s">
        <v>208</v>
      </c>
      <c r="B138" s="8" t="s">
        <v>212</v>
      </c>
      <c r="C138" s="8" t="s">
        <v>360</v>
      </c>
      <c r="D138" s="8" t="s">
        <v>330</v>
      </c>
      <c r="E138" s="8" t="s">
        <v>212</v>
      </c>
      <c r="F138" s="42" t="s">
        <v>82</v>
      </c>
      <c r="G138" s="8" t="s">
        <v>210</v>
      </c>
      <c r="H138" s="8">
        <v>1</v>
      </c>
      <c r="I138" s="18">
        <v>60</v>
      </c>
      <c r="J138" s="18">
        <f t="shared" si="7"/>
        <v>60</v>
      </c>
      <c r="K138" s="18"/>
      <c r="L138" s="41"/>
    </row>
    <row r="139" spans="1:14" x14ac:dyDescent="0.25">
      <c r="A139" s="8" t="s">
        <v>208</v>
      </c>
      <c r="B139" s="8" t="s">
        <v>213</v>
      </c>
      <c r="C139" s="8" t="s">
        <v>360</v>
      </c>
      <c r="D139" s="8" t="s">
        <v>330</v>
      </c>
      <c r="E139" s="8" t="s">
        <v>213</v>
      </c>
      <c r="F139" s="42" t="s">
        <v>82</v>
      </c>
      <c r="G139" s="8" t="s">
        <v>210</v>
      </c>
      <c r="H139" s="8">
        <v>1</v>
      </c>
      <c r="I139" s="18">
        <v>36</v>
      </c>
      <c r="J139" s="18">
        <f t="shared" si="7"/>
        <v>36</v>
      </c>
      <c r="K139" s="18"/>
      <c r="L139" s="41"/>
    </row>
    <row r="140" spans="1:14" x14ac:dyDescent="0.25">
      <c r="A140" s="8" t="s">
        <v>208</v>
      </c>
      <c r="B140" s="8" t="s">
        <v>214</v>
      </c>
      <c r="C140" s="8" t="s">
        <v>360</v>
      </c>
      <c r="D140" s="8" t="s">
        <v>80</v>
      </c>
      <c r="E140" s="8" t="s">
        <v>162</v>
      </c>
      <c r="F140" s="8" t="s">
        <v>163</v>
      </c>
      <c r="G140" s="8" t="s">
        <v>148</v>
      </c>
      <c r="H140" s="8">
        <v>1</v>
      </c>
      <c r="I140" s="18">
        <v>550</v>
      </c>
      <c r="J140" s="18">
        <f t="shared" si="7"/>
        <v>550</v>
      </c>
      <c r="K140" s="18">
        <v>650</v>
      </c>
      <c r="L140" s="41" t="s">
        <v>32</v>
      </c>
      <c r="N140" s="18">
        <f>K140-J140</f>
        <v>100</v>
      </c>
    </row>
    <row r="141" spans="1:14" x14ac:dyDescent="0.25">
      <c r="A141" s="8" t="s">
        <v>217</v>
      </c>
      <c r="B141" s="8" t="s">
        <v>218</v>
      </c>
      <c r="C141" s="8" t="s">
        <v>360</v>
      </c>
      <c r="D141" s="8" t="s">
        <v>217</v>
      </c>
      <c r="E141" s="8" t="s">
        <v>218</v>
      </c>
      <c r="F141" s="42" t="s">
        <v>82</v>
      </c>
      <c r="G141" s="8" t="s">
        <v>217</v>
      </c>
      <c r="H141" s="8">
        <v>1</v>
      </c>
      <c r="I141" s="18">
        <v>200</v>
      </c>
      <c r="J141" s="18">
        <f t="shared" si="7"/>
        <v>200</v>
      </c>
      <c r="K141" s="18">
        <v>250</v>
      </c>
      <c r="L141" s="41" t="s">
        <v>32</v>
      </c>
      <c r="N141" s="18">
        <f>K141-J141</f>
        <v>50</v>
      </c>
    </row>
    <row r="142" spans="1:14" x14ac:dyDescent="0.25">
      <c r="A142" s="8" t="s">
        <v>217</v>
      </c>
      <c r="B142" s="8" t="s">
        <v>219</v>
      </c>
      <c r="C142" s="8" t="s">
        <v>360</v>
      </c>
      <c r="D142" s="8" t="s">
        <v>217</v>
      </c>
      <c r="E142" s="8" t="s">
        <v>219</v>
      </c>
      <c r="F142" s="42" t="s">
        <v>82</v>
      </c>
      <c r="G142" s="8" t="s">
        <v>217</v>
      </c>
      <c r="H142" s="8">
        <v>1</v>
      </c>
      <c r="I142" s="18">
        <v>300</v>
      </c>
      <c r="J142" s="18">
        <f t="shared" si="7"/>
        <v>300</v>
      </c>
      <c r="K142" s="18"/>
      <c r="L142" s="41"/>
    </row>
    <row r="143" spans="1:14" x14ac:dyDescent="0.25">
      <c r="A143" s="8" t="s">
        <v>217</v>
      </c>
      <c r="B143" s="8" t="s">
        <v>220</v>
      </c>
      <c r="C143" s="8" t="s">
        <v>360</v>
      </c>
      <c r="D143" s="8" t="s">
        <v>68</v>
      </c>
      <c r="E143" s="8" t="s">
        <v>315</v>
      </c>
      <c r="F143" s="42" t="s">
        <v>82</v>
      </c>
      <c r="G143" s="8" t="s">
        <v>217</v>
      </c>
      <c r="H143" s="8">
        <v>1</v>
      </c>
      <c r="I143" s="18">
        <v>700</v>
      </c>
      <c r="J143" s="18">
        <f t="shared" si="7"/>
        <v>700</v>
      </c>
      <c r="K143" s="18"/>
      <c r="L143" s="41"/>
    </row>
    <row r="144" spans="1:14" x14ac:dyDescent="0.25">
      <c r="A144" s="8" t="s">
        <v>217</v>
      </c>
      <c r="B144" s="8" t="s">
        <v>223</v>
      </c>
      <c r="C144" s="8" t="s">
        <v>360</v>
      </c>
      <c r="D144" s="8" t="s">
        <v>68</v>
      </c>
      <c r="E144" s="8" t="s">
        <v>315</v>
      </c>
      <c r="F144" s="42" t="s">
        <v>82</v>
      </c>
      <c r="G144" s="8" t="s">
        <v>217</v>
      </c>
      <c r="I144" s="18"/>
      <c r="J144" s="18"/>
      <c r="K144" s="18"/>
      <c r="L144" s="41"/>
    </row>
    <row r="145" spans="1:14" x14ac:dyDescent="0.25">
      <c r="A145" s="8" t="s">
        <v>217</v>
      </c>
      <c r="B145" s="8" t="s">
        <v>226</v>
      </c>
      <c r="C145" s="8" t="s">
        <v>360</v>
      </c>
      <c r="D145" s="8" t="s">
        <v>186</v>
      </c>
      <c r="E145" s="8" t="s">
        <v>226</v>
      </c>
      <c r="F145" s="42" t="s">
        <v>82</v>
      </c>
      <c r="G145" s="8" t="s">
        <v>217</v>
      </c>
      <c r="H145" s="8">
        <v>1</v>
      </c>
      <c r="I145" s="18">
        <v>1400</v>
      </c>
      <c r="J145" s="18">
        <f t="shared" ref="J145:J161" si="8">H145*I145</f>
        <v>1400</v>
      </c>
      <c r="K145" s="18"/>
      <c r="L145" s="41" t="s">
        <v>32</v>
      </c>
    </row>
    <row r="146" spans="1:14" x14ac:dyDescent="0.25">
      <c r="A146" s="8" t="s">
        <v>217</v>
      </c>
      <c r="B146" s="8" t="s">
        <v>228</v>
      </c>
      <c r="C146" s="8" t="s">
        <v>360</v>
      </c>
      <c r="D146" s="8" t="s">
        <v>186</v>
      </c>
      <c r="E146" s="8" t="s">
        <v>228</v>
      </c>
      <c r="F146" s="42" t="s">
        <v>82</v>
      </c>
      <c r="G146" s="8" t="s">
        <v>217</v>
      </c>
      <c r="H146" s="8">
        <v>1</v>
      </c>
      <c r="I146" s="18">
        <v>500</v>
      </c>
      <c r="J146" s="18">
        <f t="shared" si="8"/>
        <v>500</v>
      </c>
      <c r="K146" s="18"/>
      <c r="L146" s="41" t="s">
        <v>32</v>
      </c>
    </row>
    <row r="147" spans="1:14" x14ac:dyDescent="0.25">
      <c r="A147" s="8" t="s">
        <v>217</v>
      </c>
      <c r="B147" s="8" t="s">
        <v>230</v>
      </c>
      <c r="C147" s="8" t="s">
        <v>360</v>
      </c>
      <c r="D147" s="8" t="s">
        <v>42</v>
      </c>
      <c r="E147" s="8" t="s">
        <v>232</v>
      </c>
      <c r="F147" s="8" t="s">
        <v>231</v>
      </c>
      <c r="G147" s="8" t="s">
        <v>217</v>
      </c>
      <c r="H147" s="8">
        <v>1</v>
      </c>
      <c r="I147" s="18">
        <v>500</v>
      </c>
      <c r="J147" s="18">
        <f t="shared" si="8"/>
        <v>500</v>
      </c>
      <c r="K147" s="18"/>
      <c r="L147" s="41" t="s">
        <v>32</v>
      </c>
    </row>
    <row r="148" spans="1:14" x14ac:dyDescent="0.25">
      <c r="A148" s="8" t="s">
        <v>217</v>
      </c>
      <c r="B148" s="8" t="s">
        <v>221</v>
      </c>
      <c r="C148" s="8" t="s">
        <v>360</v>
      </c>
      <c r="D148" s="8" t="s">
        <v>217</v>
      </c>
      <c r="E148" s="8" t="s">
        <v>221</v>
      </c>
      <c r="F148" s="42" t="s">
        <v>82</v>
      </c>
      <c r="G148" s="8" t="s">
        <v>217</v>
      </c>
      <c r="H148" s="8">
        <v>1</v>
      </c>
      <c r="I148" s="18">
        <v>600</v>
      </c>
      <c r="J148" s="18">
        <f t="shared" si="8"/>
        <v>600</v>
      </c>
      <c r="K148" s="18"/>
      <c r="L148" s="41" t="s">
        <v>32</v>
      </c>
    </row>
    <row r="149" spans="1:14" x14ac:dyDescent="0.25">
      <c r="A149" s="8" t="s">
        <v>217</v>
      </c>
      <c r="B149" s="8" t="s">
        <v>224</v>
      </c>
      <c r="C149" s="8" t="s">
        <v>360</v>
      </c>
      <c r="D149" s="8" t="s">
        <v>217</v>
      </c>
      <c r="E149" s="8" t="s">
        <v>224</v>
      </c>
      <c r="F149" s="42" t="s">
        <v>82</v>
      </c>
      <c r="G149" s="8" t="s">
        <v>217</v>
      </c>
      <c r="H149" s="8">
        <v>1</v>
      </c>
      <c r="I149" s="18">
        <v>150</v>
      </c>
      <c r="J149" s="18">
        <f t="shared" si="8"/>
        <v>150</v>
      </c>
      <c r="K149" s="18">
        <v>200</v>
      </c>
      <c r="L149" s="41" t="s">
        <v>32</v>
      </c>
      <c r="N149" s="18">
        <f>K149-J149</f>
        <v>50</v>
      </c>
    </row>
    <row r="150" spans="1:14" x14ac:dyDescent="0.25">
      <c r="A150" s="8" t="s">
        <v>217</v>
      </c>
      <c r="B150" s="8" t="s">
        <v>227</v>
      </c>
      <c r="C150" s="8" t="s">
        <v>360</v>
      </c>
      <c r="D150" s="8" t="s">
        <v>217</v>
      </c>
      <c r="E150" s="8" t="s">
        <v>227</v>
      </c>
      <c r="F150" s="42" t="s">
        <v>82</v>
      </c>
      <c r="G150" s="8" t="s">
        <v>217</v>
      </c>
      <c r="H150" s="8">
        <v>1</v>
      </c>
      <c r="I150" s="18">
        <v>400</v>
      </c>
      <c r="J150" s="18">
        <f t="shared" si="8"/>
        <v>400</v>
      </c>
      <c r="K150" s="18"/>
      <c r="L150" s="41" t="s">
        <v>32</v>
      </c>
    </row>
    <row r="151" spans="1:14" x14ac:dyDescent="0.25">
      <c r="A151" s="8" t="s">
        <v>217</v>
      </c>
      <c r="B151" s="8" t="s">
        <v>229</v>
      </c>
      <c r="C151" s="8" t="s">
        <v>360</v>
      </c>
      <c r="D151" s="8" t="s">
        <v>217</v>
      </c>
      <c r="E151" s="8" t="s">
        <v>229</v>
      </c>
      <c r="F151" s="42" t="s">
        <v>82</v>
      </c>
      <c r="G151" s="8" t="s">
        <v>217</v>
      </c>
      <c r="H151" s="8">
        <v>4</v>
      </c>
      <c r="I151" s="18">
        <v>50</v>
      </c>
      <c r="J151" s="18">
        <f t="shared" si="8"/>
        <v>200</v>
      </c>
      <c r="K151" s="18"/>
      <c r="L151" s="41" t="s">
        <v>32</v>
      </c>
    </row>
    <row r="152" spans="1:14" x14ac:dyDescent="0.25">
      <c r="A152" s="8" t="s">
        <v>217</v>
      </c>
      <c r="B152" s="8" t="s">
        <v>234</v>
      </c>
      <c r="C152" s="8" t="s">
        <v>360</v>
      </c>
      <c r="D152" s="8" t="s">
        <v>68</v>
      </c>
      <c r="E152" s="8" t="s">
        <v>320</v>
      </c>
      <c r="G152" s="8" t="s">
        <v>217</v>
      </c>
      <c r="H152" s="8">
        <v>4</v>
      </c>
      <c r="I152" s="18">
        <v>50</v>
      </c>
      <c r="J152" s="18">
        <f t="shared" si="8"/>
        <v>200</v>
      </c>
      <c r="K152" s="18"/>
      <c r="L152" s="41"/>
    </row>
    <row r="153" spans="1:14" x14ac:dyDescent="0.25">
      <c r="A153" s="8" t="s">
        <v>217</v>
      </c>
      <c r="B153" s="8" t="s">
        <v>235</v>
      </c>
      <c r="C153" s="8" t="s">
        <v>360</v>
      </c>
      <c r="D153" s="8" t="s">
        <v>68</v>
      </c>
      <c r="E153" s="8" t="s">
        <v>235</v>
      </c>
      <c r="F153" s="42" t="s">
        <v>82</v>
      </c>
      <c r="G153" s="8" t="s">
        <v>217</v>
      </c>
      <c r="H153" s="8">
        <v>6</v>
      </c>
      <c r="I153" s="18">
        <v>45</v>
      </c>
      <c r="J153" s="18">
        <f t="shared" si="8"/>
        <v>270</v>
      </c>
      <c r="K153" s="18"/>
      <c r="L153" s="41"/>
    </row>
    <row r="154" spans="1:14" x14ac:dyDescent="0.25">
      <c r="A154" s="8" t="s">
        <v>362</v>
      </c>
      <c r="B154" s="8" t="s">
        <v>64</v>
      </c>
      <c r="C154" s="8" t="s">
        <v>360</v>
      </c>
      <c r="D154" s="8" t="s">
        <v>42</v>
      </c>
      <c r="E154" s="8" t="s">
        <v>237</v>
      </c>
      <c r="F154" s="8" t="s">
        <v>238</v>
      </c>
      <c r="G154" s="8" t="s">
        <v>65</v>
      </c>
      <c r="H154" s="8">
        <v>1</v>
      </c>
      <c r="I154" s="18">
        <v>360</v>
      </c>
      <c r="J154" s="18">
        <f t="shared" si="8"/>
        <v>360</v>
      </c>
      <c r="K154" s="18"/>
      <c r="L154" s="41" t="s">
        <v>32</v>
      </c>
    </row>
    <row r="155" spans="1:14" x14ac:dyDescent="0.25">
      <c r="A155" s="8" t="s">
        <v>362</v>
      </c>
      <c r="B155" s="8" t="s">
        <v>48</v>
      </c>
      <c r="C155" s="8" t="s">
        <v>360</v>
      </c>
      <c r="D155" s="8" t="s">
        <v>42</v>
      </c>
      <c r="E155" s="8" t="s">
        <v>237</v>
      </c>
      <c r="F155" s="8" t="s">
        <v>238</v>
      </c>
      <c r="G155" s="8" t="s">
        <v>51</v>
      </c>
      <c r="H155" s="8">
        <v>1</v>
      </c>
      <c r="I155" s="18">
        <v>590</v>
      </c>
      <c r="J155" s="18">
        <f t="shared" si="8"/>
        <v>590</v>
      </c>
      <c r="K155" s="18"/>
      <c r="L155" s="41" t="s">
        <v>32</v>
      </c>
    </row>
    <row r="156" spans="1:14" x14ac:dyDescent="0.25">
      <c r="A156" s="8" t="s">
        <v>362</v>
      </c>
      <c r="B156" s="8" t="s">
        <v>74</v>
      </c>
      <c r="C156" s="8" t="s">
        <v>360</v>
      </c>
      <c r="D156" s="8" t="s">
        <v>42</v>
      </c>
      <c r="E156" s="8" t="s">
        <v>237</v>
      </c>
      <c r="F156" s="8" t="s">
        <v>238</v>
      </c>
      <c r="G156" s="8" t="s">
        <v>75</v>
      </c>
      <c r="H156" s="8">
        <v>1</v>
      </c>
      <c r="I156" s="18">
        <v>620</v>
      </c>
      <c r="J156" s="18">
        <f t="shared" si="8"/>
        <v>620</v>
      </c>
      <c r="K156" s="18"/>
      <c r="L156" s="41" t="s">
        <v>32</v>
      </c>
    </row>
    <row r="157" spans="1:14" x14ac:dyDescent="0.25">
      <c r="A157" s="8" t="s">
        <v>362</v>
      </c>
      <c r="B157" s="8" t="s">
        <v>74</v>
      </c>
      <c r="C157" s="8" t="s">
        <v>360</v>
      </c>
      <c r="D157" s="8" t="s">
        <v>42</v>
      </c>
      <c r="E157" s="8" t="s">
        <v>237</v>
      </c>
      <c r="F157" s="8" t="s">
        <v>238</v>
      </c>
      <c r="G157" s="8" t="s">
        <v>75</v>
      </c>
      <c r="H157" s="8">
        <v>1</v>
      </c>
      <c r="I157" s="18">
        <v>210</v>
      </c>
      <c r="J157" s="18">
        <f t="shared" si="8"/>
        <v>210</v>
      </c>
      <c r="K157" s="18"/>
      <c r="L157" s="41" t="s">
        <v>32</v>
      </c>
    </row>
    <row r="158" spans="1:14" x14ac:dyDescent="0.25">
      <c r="A158" s="8" t="s">
        <v>362</v>
      </c>
      <c r="B158" s="8" t="s">
        <v>85</v>
      </c>
      <c r="C158" s="8" t="s">
        <v>360</v>
      </c>
      <c r="D158" s="8" t="s">
        <v>42</v>
      </c>
      <c r="E158" s="8" t="s">
        <v>237</v>
      </c>
      <c r="F158" s="8" t="s">
        <v>238</v>
      </c>
      <c r="G158" s="8" t="s">
        <v>87</v>
      </c>
      <c r="H158" s="8">
        <v>1</v>
      </c>
      <c r="I158" s="18">
        <v>260</v>
      </c>
      <c r="J158" s="18">
        <f t="shared" si="8"/>
        <v>260</v>
      </c>
      <c r="K158" s="18"/>
      <c r="L158" s="41" t="s">
        <v>32</v>
      </c>
    </row>
    <row r="159" spans="1:14" x14ac:dyDescent="0.25">
      <c r="A159" s="8" t="s">
        <v>362</v>
      </c>
      <c r="B159" s="8" t="s">
        <v>93</v>
      </c>
      <c r="C159" s="8" t="s">
        <v>360</v>
      </c>
      <c r="D159" s="8" t="s">
        <v>42</v>
      </c>
      <c r="E159" s="8" t="s">
        <v>237</v>
      </c>
      <c r="F159" s="8" t="s">
        <v>238</v>
      </c>
      <c r="G159" s="8" t="s">
        <v>86</v>
      </c>
      <c r="H159" s="8">
        <v>1</v>
      </c>
      <c r="I159" s="18">
        <v>150</v>
      </c>
      <c r="J159" s="18">
        <f t="shared" si="8"/>
        <v>150</v>
      </c>
      <c r="K159" s="18"/>
      <c r="L159" s="41" t="s">
        <v>32</v>
      </c>
    </row>
    <row r="160" spans="1:14" x14ac:dyDescent="0.25">
      <c r="A160" s="8" t="s">
        <v>362</v>
      </c>
      <c r="B160" s="8" t="s">
        <v>103</v>
      </c>
      <c r="C160" s="8" t="s">
        <v>360</v>
      </c>
      <c r="D160" s="8" t="s">
        <v>42</v>
      </c>
      <c r="E160" s="8" t="s">
        <v>237</v>
      </c>
      <c r="F160" s="8" t="s">
        <v>238</v>
      </c>
      <c r="G160" s="8" t="s">
        <v>100</v>
      </c>
      <c r="H160" s="8">
        <v>1</v>
      </c>
      <c r="I160" s="18">
        <v>590</v>
      </c>
      <c r="J160" s="18">
        <f t="shared" si="8"/>
        <v>590</v>
      </c>
      <c r="K160" s="18"/>
      <c r="L160" s="41" t="s">
        <v>32</v>
      </c>
    </row>
    <row r="161" spans="1:14" ht="15.75" thickBot="1" x14ac:dyDescent="0.3">
      <c r="A161" s="8" t="s">
        <v>362</v>
      </c>
      <c r="B161" s="8" t="s">
        <v>112</v>
      </c>
      <c r="C161" s="8" t="s">
        <v>360</v>
      </c>
      <c r="D161" s="8" t="s">
        <v>42</v>
      </c>
      <c r="E161" s="8" t="s">
        <v>237</v>
      </c>
      <c r="F161" s="8" t="s">
        <v>238</v>
      </c>
      <c r="G161" s="8" t="s">
        <v>113</v>
      </c>
      <c r="H161" s="8">
        <v>1</v>
      </c>
      <c r="I161" s="18">
        <v>780</v>
      </c>
      <c r="J161" s="18">
        <f t="shared" si="8"/>
        <v>780</v>
      </c>
      <c r="K161" s="18"/>
      <c r="L161" s="41" t="s">
        <v>32</v>
      </c>
      <c r="N161" s="76"/>
    </row>
    <row r="162" spans="1:14" ht="15.75" thickTop="1" x14ac:dyDescent="0.25">
      <c r="C162" s="8">
        <f>SUBTOTAL(103,Table13[Space Group Broad])</f>
        <v>160</v>
      </c>
      <c r="D162" s="8">
        <f>SUBTOTAL(103,Table13[Space Group Subgroup])</f>
        <v>160</v>
      </c>
      <c r="E162" s="8">
        <f>SUBTOTAL(103,Table13[Space Category  Type])</f>
        <v>160</v>
      </c>
      <c r="G162" s="8">
        <f>SUBTOTAL(103,Table13[Division_Group])</f>
        <v>160</v>
      </c>
      <c r="H162" s="8">
        <f>SUBTOTAL(102,H2:H161)</f>
        <v>158</v>
      </c>
      <c r="I162" s="77"/>
      <c r="J162" s="77">
        <f>SUBTOTAL(109,Table13[Required Sq. Ft. Total])</f>
        <v>66545</v>
      </c>
      <c r="K162" s="77"/>
      <c r="L162" s="8">
        <f>SUBTOTAL(103,Table13[Secured Space])</f>
        <v>77</v>
      </c>
      <c r="N162" s="8">
        <f>SUBTOTAL(109,N2:N161)</f>
        <v>2740</v>
      </c>
    </row>
    <row r="163" spans="1:14" x14ac:dyDescent="0.25">
      <c r="I163" s="58"/>
    </row>
    <row r="164" spans="1:14" x14ac:dyDescent="0.25">
      <c r="A164" s="78" t="s">
        <v>246</v>
      </c>
      <c r="I164" s="58"/>
      <c r="J164" s="18">
        <f>Table13[[#Totals],[Required Sq. Ft. Total]]</f>
        <v>66545</v>
      </c>
      <c r="K164" s="8">
        <f>+Table13[[#Totals],[Net increase]]</f>
        <v>2740</v>
      </c>
      <c r="L164" s="8" t="s">
        <v>363</v>
      </c>
    </row>
    <row r="165" spans="1:14" x14ac:dyDescent="0.25">
      <c r="A165" s="78" t="s">
        <v>364</v>
      </c>
      <c r="I165" s="58"/>
      <c r="J165" s="66">
        <v>3000</v>
      </c>
      <c r="K165" s="66"/>
    </row>
    <row r="166" spans="1:14" ht="15.75" thickBot="1" x14ac:dyDescent="0.3">
      <c r="A166" s="78" t="s">
        <v>365</v>
      </c>
      <c r="B166" s="8" t="s">
        <v>120</v>
      </c>
      <c r="I166" s="58"/>
      <c r="J166" s="67">
        <f>J164*0.37</f>
        <v>24621.65</v>
      </c>
      <c r="K166" s="67">
        <f>K164*0.37</f>
        <v>1013.8</v>
      </c>
    </row>
    <row r="167" spans="1:14" ht="16.5" thickTop="1" x14ac:dyDescent="0.25">
      <c r="A167" s="79" t="s">
        <v>249</v>
      </c>
      <c r="J167" s="80">
        <f>SUM(J164:J166)</f>
        <v>94166.65</v>
      </c>
      <c r="K167" s="18">
        <f>SUM(K164:K166)</f>
        <v>3753.8</v>
      </c>
      <c r="L167" s="8" t="s">
        <v>366</v>
      </c>
    </row>
    <row r="168" spans="1:14" ht="15.75" thickBot="1" x14ac:dyDescent="0.3">
      <c r="J168" s="81"/>
      <c r="K168" s="82"/>
    </row>
    <row r="169" spans="1:14" ht="18" customHeight="1" thickTop="1" x14ac:dyDescent="0.25">
      <c r="A169" s="79" t="s">
        <v>367</v>
      </c>
      <c r="K169" s="83">
        <f>J167+K167</f>
        <v>97920.45</v>
      </c>
    </row>
    <row r="170" spans="1:14" ht="20.25" customHeight="1" x14ac:dyDescent="0.25">
      <c r="K170" s="81"/>
    </row>
    <row r="172" spans="1:14" ht="15.75" x14ac:dyDescent="0.25">
      <c r="A172" s="71"/>
      <c r="B172" s="1"/>
      <c r="C172" s="1"/>
      <c r="D172" s="1"/>
      <c r="E172" s="1"/>
      <c r="F172" s="1"/>
      <c r="G172" s="1"/>
      <c r="H172" s="1"/>
      <c r="I172" s="1"/>
      <c r="J172" s="72"/>
      <c r="K172" s="1"/>
    </row>
    <row r="173" spans="1:14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4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4" x14ac:dyDescent="0.25">
      <c r="J175" s="18"/>
    </row>
    <row r="184" spans="10:10" x14ac:dyDescent="0.25">
      <c r="J184" s="18"/>
    </row>
    <row r="1048507" spans="4:4" ht="15.75" x14ac:dyDescent="0.25">
      <c r="D1048507" s="84"/>
    </row>
  </sheetData>
  <sheetProtection algorithmName="SHA-512" hashValue="03aSfjQgueh1MNSNg2299QsLZLGm1q3gUoinKMm4LdpiFaGiwChTvA/DNVnwfOhp0/9044f94f97K4iuVZN0Hw==" saltValue="pVvUuM3N9kzvdD6JWiSbmg==" spinCount="100000" sheet="1" objects="1" scenarios="1"/>
  <phoneticPr fontId="5" type="noConversion"/>
  <printOptions gridLines="1"/>
  <pageMargins left="0.25" right="0.25" top="0.75" bottom="0.75" header="0.3" footer="0.3"/>
  <pageSetup paperSize="3" scale="68" fitToHeight="0" orientation="landscape" r:id="rId1"/>
  <headerFooter>
    <oddHeader>&amp;C&amp;"-,Bold"&amp;14&amp;A&amp;RJuly 10, 2024</oddHeader>
    <oddFooter>&amp;L&amp;F&amp;R&amp;P of 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8CA2F-FA38-4F3D-83C7-B6F28BA7061B}">
  <sheetPr>
    <tabColor rgb="FF00B0F0"/>
    <pageSetUpPr fitToPage="1"/>
  </sheetPr>
  <dimension ref="A1:Z93"/>
  <sheetViews>
    <sheetView topLeftCell="A8" workbookViewId="0">
      <selection activeCell="J24" sqref="J24"/>
    </sheetView>
  </sheetViews>
  <sheetFormatPr defaultRowHeight="15" x14ac:dyDescent="0.25"/>
  <cols>
    <col min="1" max="1" width="20.28515625" style="7" bestFit="1" customWidth="1"/>
    <col min="2" max="2" width="27.42578125" style="7" bestFit="1" customWidth="1"/>
    <col min="3" max="3" width="17.5703125" style="7" customWidth="1"/>
    <col min="4" max="4" width="18.42578125" style="7" customWidth="1"/>
    <col min="5" max="5" width="9.140625" style="7"/>
    <col min="6" max="6" width="35.85546875" style="7" bestFit="1" customWidth="1"/>
    <col min="7" max="7" width="15.42578125" style="7" bestFit="1" customWidth="1"/>
    <col min="8" max="8" width="27" style="7" bestFit="1" customWidth="1"/>
    <col min="9" max="9" width="12.140625" style="7" customWidth="1"/>
    <col min="10" max="10" width="14.140625" style="7" customWidth="1"/>
    <col min="11" max="11" width="9.140625" style="7"/>
    <col min="12" max="12" width="24" customWidth="1"/>
    <col min="13" max="13" width="27.5703125" bestFit="1" customWidth="1"/>
  </cols>
  <sheetData>
    <row r="1" spans="1:26" ht="21" x14ac:dyDescent="0.35">
      <c r="A1" s="49" t="s">
        <v>368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</row>
    <row r="2" spans="1:26" x14ac:dyDescent="0.25"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s="7" customFormat="1" x14ac:dyDescent="0.25">
      <c r="A3" s="50" t="s">
        <v>369</v>
      </c>
    </row>
    <row r="4" spans="1:26" ht="45" x14ac:dyDescent="0.25">
      <c r="A4" s="10" t="s">
        <v>256</v>
      </c>
      <c r="B4" s="45" t="s">
        <v>370</v>
      </c>
      <c r="C4" s="44" t="s">
        <v>371</v>
      </c>
      <c r="D4" s="44" t="s">
        <v>372</v>
      </c>
      <c r="F4" s="7" t="s">
        <v>120</v>
      </c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x14ac:dyDescent="0.25">
      <c r="A5" s="7" t="s">
        <v>360</v>
      </c>
      <c r="B5" s="14">
        <v>39737</v>
      </c>
      <c r="C5" s="14">
        <f>+B5*0.5</f>
        <v>19868.5</v>
      </c>
      <c r="D5" s="14">
        <f>SUM(B5:C5)</f>
        <v>59605.5</v>
      </c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2.75" customHeight="1" x14ac:dyDescent="0.3">
      <c r="A6" s="7" t="s">
        <v>257</v>
      </c>
      <c r="B6" s="14">
        <v>26808</v>
      </c>
      <c r="C6" s="14">
        <f t="shared" ref="C6:C7" si="0">+B6*0.5</f>
        <v>13404</v>
      </c>
      <c r="D6" s="14">
        <f t="shared" ref="D6:D7" si="1">SUM(B6:C6)</f>
        <v>40212</v>
      </c>
      <c r="F6" s="4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x14ac:dyDescent="0.25">
      <c r="A7" s="7" t="s">
        <v>260</v>
      </c>
      <c r="B7" s="14">
        <v>66545</v>
      </c>
      <c r="C7" s="43">
        <f t="shared" si="0"/>
        <v>33272.5</v>
      </c>
      <c r="D7" s="43">
        <f t="shared" si="1"/>
        <v>99817.5</v>
      </c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x14ac:dyDescent="0.25">
      <c r="A8"/>
      <c r="B8"/>
      <c r="F8" s="48" t="s">
        <v>256</v>
      </c>
      <c r="G8" s="15" t="s">
        <v>257</v>
      </c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x14ac:dyDescent="0.25">
      <c r="A9" s="50" t="s">
        <v>373</v>
      </c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" customHeight="1" x14ac:dyDescent="0.25">
      <c r="A10" s="10" t="s">
        <v>13</v>
      </c>
      <c r="B10" s="45" t="s">
        <v>370</v>
      </c>
      <c r="C10" s="44" t="s">
        <v>371</v>
      </c>
      <c r="D10" s="44" t="s">
        <v>372</v>
      </c>
      <c r="F10" s="10" t="s">
        <v>13</v>
      </c>
      <c r="G10" s="24" t="s">
        <v>258</v>
      </c>
      <c r="H10" s="24" t="s">
        <v>370</v>
      </c>
      <c r="I10" s="44" t="s">
        <v>371</v>
      </c>
      <c r="J10" s="44" t="s">
        <v>372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x14ac:dyDescent="0.25">
      <c r="A11" s="7" t="s">
        <v>27</v>
      </c>
      <c r="B11" s="14">
        <v>1799</v>
      </c>
      <c r="C11" s="14">
        <f>+B11*0.5</f>
        <v>899.5</v>
      </c>
      <c r="D11" s="46">
        <f>SUM(B11:C11)</f>
        <v>2698.5</v>
      </c>
      <c r="F11" s="7" t="s">
        <v>27</v>
      </c>
      <c r="G11" s="14">
        <v>9</v>
      </c>
      <c r="H11" s="14">
        <v>1164</v>
      </c>
      <c r="I11" s="7">
        <f>+H11*0.5</f>
        <v>582</v>
      </c>
      <c r="J11" s="14">
        <f>SUM(H11:I11)</f>
        <v>1746</v>
      </c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x14ac:dyDescent="0.25">
      <c r="A12" s="7" t="s">
        <v>48</v>
      </c>
      <c r="B12" s="14">
        <v>4102</v>
      </c>
      <c r="C12" s="14">
        <f t="shared" ref="C12:C34" si="2">+B12*0.5</f>
        <v>2051</v>
      </c>
      <c r="D12" s="46">
        <f t="shared" ref="D12:D34" si="3">SUM(B12:C12)</f>
        <v>6153</v>
      </c>
      <c r="F12" s="7" t="s">
        <v>48</v>
      </c>
      <c r="G12" s="14">
        <v>61</v>
      </c>
      <c r="H12" s="14">
        <v>3852</v>
      </c>
      <c r="I12" s="7">
        <f t="shared" ref="I12:I28" si="4">+H12*0.5</f>
        <v>1926</v>
      </c>
      <c r="J12" s="14">
        <f t="shared" ref="J12:J28" si="5">SUM(H12:I12)</f>
        <v>5778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x14ac:dyDescent="0.25">
      <c r="A13" s="7" t="s">
        <v>64</v>
      </c>
      <c r="B13" s="14">
        <v>1626</v>
      </c>
      <c r="C13" s="14">
        <f t="shared" si="2"/>
        <v>813</v>
      </c>
      <c r="D13" s="46">
        <f t="shared" si="3"/>
        <v>2439</v>
      </c>
      <c r="F13" s="7" t="s">
        <v>64</v>
      </c>
      <c r="G13" s="14">
        <v>15</v>
      </c>
      <c r="H13" s="14">
        <v>1356</v>
      </c>
      <c r="I13" s="7">
        <f t="shared" si="4"/>
        <v>678</v>
      </c>
      <c r="J13" s="14">
        <f t="shared" si="5"/>
        <v>2034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x14ac:dyDescent="0.25">
      <c r="A14" s="7" t="s">
        <v>78</v>
      </c>
      <c r="B14" s="14">
        <v>1452</v>
      </c>
      <c r="C14" s="14">
        <f t="shared" si="2"/>
        <v>726</v>
      </c>
      <c r="D14" s="46">
        <f t="shared" si="3"/>
        <v>2178</v>
      </c>
      <c r="F14" s="7" t="s">
        <v>78</v>
      </c>
      <c r="G14" s="14">
        <v>28</v>
      </c>
      <c r="H14" s="14">
        <v>1332</v>
      </c>
      <c r="I14" s="7">
        <f t="shared" si="4"/>
        <v>666</v>
      </c>
      <c r="J14" s="14">
        <f t="shared" si="5"/>
        <v>1998</v>
      </c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x14ac:dyDescent="0.25">
      <c r="A15" s="7" t="s">
        <v>74</v>
      </c>
      <c r="B15" s="14">
        <v>3046</v>
      </c>
      <c r="C15" s="14">
        <f t="shared" si="2"/>
        <v>1523</v>
      </c>
      <c r="D15" s="46">
        <f t="shared" si="3"/>
        <v>4569</v>
      </c>
      <c r="F15" s="7" t="s">
        <v>74</v>
      </c>
      <c r="G15" s="14">
        <v>38</v>
      </c>
      <c r="H15" s="14">
        <v>2796</v>
      </c>
      <c r="I15" s="7">
        <f t="shared" si="4"/>
        <v>1398</v>
      </c>
      <c r="J15" s="14">
        <f t="shared" si="5"/>
        <v>4194</v>
      </c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x14ac:dyDescent="0.25">
      <c r="A16" s="7" t="s">
        <v>85</v>
      </c>
      <c r="B16" s="14">
        <v>3430</v>
      </c>
      <c r="C16" s="14">
        <f t="shared" si="2"/>
        <v>1715</v>
      </c>
      <c r="D16" s="46">
        <f t="shared" si="3"/>
        <v>5145</v>
      </c>
      <c r="F16" s="7" t="s">
        <v>85</v>
      </c>
      <c r="G16" s="14">
        <v>42</v>
      </c>
      <c r="H16" s="14">
        <v>3180</v>
      </c>
      <c r="I16" s="7">
        <f t="shared" si="4"/>
        <v>1590</v>
      </c>
      <c r="J16" s="14">
        <f t="shared" si="5"/>
        <v>4770</v>
      </c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x14ac:dyDescent="0.25">
      <c r="A17" s="7" t="s">
        <v>268</v>
      </c>
      <c r="B17" s="14">
        <v>776</v>
      </c>
      <c r="C17" s="14">
        <f t="shared" si="2"/>
        <v>388</v>
      </c>
      <c r="D17" s="46">
        <f t="shared" si="3"/>
        <v>1164</v>
      </c>
      <c r="F17" s="7" t="s">
        <v>268</v>
      </c>
      <c r="G17" s="14">
        <v>6</v>
      </c>
      <c r="H17" s="14">
        <v>576</v>
      </c>
      <c r="I17" s="7">
        <f t="shared" si="4"/>
        <v>288</v>
      </c>
      <c r="J17" s="14">
        <f t="shared" si="5"/>
        <v>864</v>
      </c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x14ac:dyDescent="0.25">
      <c r="A18" s="7" t="s">
        <v>91</v>
      </c>
      <c r="B18" s="14">
        <v>168</v>
      </c>
      <c r="C18" s="14">
        <f t="shared" si="2"/>
        <v>84</v>
      </c>
      <c r="D18" s="46">
        <f t="shared" si="3"/>
        <v>252</v>
      </c>
      <c r="F18" s="7" t="s">
        <v>91</v>
      </c>
      <c r="G18" s="14">
        <v>2</v>
      </c>
      <c r="H18" s="14">
        <v>168</v>
      </c>
      <c r="I18" s="7">
        <f t="shared" si="4"/>
        <v>84</v>
      </c>
      <c r="J18" s="14">
        <f t="shared" si="5"/>
        <v>252</v>
      </c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x14ac:dyDescent="0.25">
      <c r="A19" s="7" t="s">
        <v>93</v>
      </c>
      <c r="B19" s="14">
        <v>1894</v>
      </c>
      <c r="C19" s="14">
        <f t="shared" si="2"/>
        <v>947</v>
      </c>
      <c r="D19" s="46">
        <f t="shared" si="3"/>
        <v>2841</v>
      </c>
      <c r="F19" s="7" t="s">
        <v>93</v>
      </c>
      <c r="G19" s="14">
        <v>20</v>
      </c>
      <c r="H19" s="14">
        <v>1644</v>
      </c>
      <c r="I19" s="7">
        <f t="shared" si="4"/>
        <v>822</v>
      </c>
      <c r="J19" s="14">
        <f t="shared" si="5"/>
        <v>2466</v>
      </c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x14ac:dyDescent="0.25">
      <c r="A20" s="7" t="s">
        <v>116</v>
      </c>
      <c r="B20" s="14">
        <v>216</v>
      </c>
      <c r="C20" s="14">
        <f t="shared" si="2"/>
        <v>108</v>
      </c>
      <c r="D20" s="46">
        <f t="shared" si="3"/>
        <v>324</v>
      </c>
      <c r="F20" s="7" t="s">
        <v>116</v>
      </c>
      <c r="G20" s="14">
        <v>3</v>
      </c>
      <c r="H20" s="14">
        <v>216</v>
      </c>
      <c r="I20" s="7">
        <f t="shared" si="4"/>
        <v>108</v>
      </c>
      <c r="J20" s="14">
        <f t="shared" si="5"/>
        <v>324</v>
      </c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x14ac:dyDescent="0.25">
      <c r="A21" s="7" t="s">
        <v>103</v>
      </c>
      <c r="B21" s="14">
        <v>5515</v>
      </c>
      <c r="C21" s="14">
        <f t="shared" si="2"/>
        <v>2757.5</v>
      </c>
      <c r="D21" s="46">
        <f t="shared" si="3"/>
        <v>8272.5</v>
      </c>
      <c r="F21" s="7" t="s">
        <v>103</v>
      </c>
      <c r="G21" s="14">
        <v>64</v>
      </c>
      <c r="H21" s="14">
        <v>4980</v>
      </c>
      <c r="I21" s="7">
        <f t="shared" si="4"/>
        <v>2490</v>
      </c>
      <c r="J21" s="14">
        <f t="shared" si="5"/>
        <v>7470</v>
      </c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x14ac:dyDescent="0.25">
      <c r="A22" s="7" t="s">
        <v>274</v>
      </c>
      <c r="B22" s="14">
        <v>948</v>
      </c>
      <c r="C22" s="14">
        <f t="shared" si="2"/>
        <v>474</v>
      </c>
      <c r="D22" s="46">
        <f t="shared" si="3"/>
        <v>1422</v>
      </c>
      <c r="F22" s="7" t="s">
        <v>274</v>
      </c>
      <c r="G22" s="14">
        <v>13</v>
      </c>
      <c r="H22" s="14">
        <v>768</v>
      </c>
      <c r="I22" s="7">
        <f t="shared" si="4"/>
        <v>384</v>
      </c>
      <c r="J22" s="14">
        <f t="shared" si="5"/>
        <v>1152</v>
      </c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x14ac:dyDescent="0.25">
      <c r="A23" s="7" t="s">
        <v>112</v>
      </c>
      <c r="B23" s="14">
        <v>3286</v>
      </c>
      <c r="C23" s="14">
        <f t="shared" si="2"/>
        <v>1643</v>
      </c>
      <c r="D23" s="46">
        <f t="shared" si="3"/>
        <v>4929</v>
      </c>
      <c r="F23" s="7" t="s">
        <v>112</v>
      </c>
      <c r="G23" s="14">
        <v>44</v>
      </c>
      <c r="H23" s="14">
        <v>3036</v>
      </c>
      <c r="I23" s="7">
        <f t="shared" si="4"/>
        <v>1518</v>
      </c>
      <c r="J23" s="14">
        <f t="shared" si="5"/>
        <v>4554</v>
      </c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x14ac:dyDescent="0.25">
      <c r="A24" s="7" t="s">
        <v>208</v>
      </c>
      <c r="B24" s="14">
        <v>1771</v>
      </c>
      <c r="C24" s="14">
        <f t="shared" si="2"/>
        <v>885.5</v>
      </c>
      <c r="D24" s="46">
        <f t="shared" si="3"/>
        <v>2656.5</v>
      </c>
      <c r="F24" s="7" t="s">
        <v>114</v>
      </c>
      <c r="G24" s="14">
        <v>1</v>
      </c>
      <c r="H24" s="14">
        <v>120</v>
      </c>
      <c r="I24" s="7">
        <f t="shared" si="4"/>
        <v>60</v>
      </c>
      <c r="J24" s="14">
        <f t="shared" si="5"/>
        <v>180</v>
      </c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x14ac:dyDescent="0.25">
      <c r="A25" s="7" t="s">
        <v>133</v>
      </c>
      <c r="B25" s="14">
        <v>3750</v>
      </c>
      <c r="C25" s="14">
        <f t="shared" si="2"/>
        <v>1875</v>
      </c>
      <c r="D25" s="46">
        <f t="shared" si="3"/>
        <v>5625</v>
      </c>
      <c r="F25" s="7" t="s">
        <v>278</v>
      </c>
      <c r="G25" s="14">
        <v>24</v>
      </c>
      <c r="H25" s="14">
        <v>1356</v>
      </c>
      <c r="I25" s="7">
        <f t="shared" si="4"/>
        <v>678</v>
      </c>
      <c r="J25" s="14">
        <f t="shared" si="5"/>
        <v>2034</v>
      </c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x14ac:dyDescent="0.25">
      <c r="A26" s="7" t="s">
        <v>148</v>
      </c>
      <c r="B26" s="14">
        <v>17676</v>
      </c>
      <c r="C26" s="14">
        <f t="shared" si="2"/>
        <v>8838</v>
      </c>
      <c r="D26" s="46">
        <f t="shared" si="3"/>
        <v>26514</v>
      </c>
      <c r="F26" s="7" t="s">
        <v>395</v>
      </c>
      <c r="G26" s="14">
        <v>4</v>
      </c>
      <c r="H26" s="14">
        <v>264</v>
      </c>
      <c r="I26" s="7">
        <f t="shared" si="4"/>
        <v>132</v>
      </c>
      <c r="J26" s="14">
        <f t="shared" si="5"/>
        <v>396</v>
      </c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x14ac:dyDescent="0.25">
      <c r="A27" s="7" t="s">
        <v>217</v>
      </c>
      <c r="B27" s="14">
        <v>5420</v>
      </c>
      <c r="C27" s="20"/>
      <c r="D27" s="46">
        <f t="shared" si="3"/>
        <v>5420</v>
      </c>
      <c r="F27" s="7" t="s">
        <v>260</v>
      </c>
      <c r="G27" s="14">
        <v>374</v>
      </c>
      <c r="H27" s="14">
        <v>26808</v>
      </c>
      <c r="I27" s="7">
        <f t="shared" si="4"/>
        <v>13404</v>
      </c>
      <c r="J27" s="14">
        <f t="shared" si="5"/>
        <v>40212</v>
      </c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x14ac:dyDescent="0.25">
      <c r="A28" s="7" t="s">
        <v>114</v>
      </c>
      <c r="B28" s="14">
        <v>120</v>
      </c>
      <c r="C28" s="20">
        <f>+B28*0.4</f>
        <v>48</v>
      </c>
      <c r="D28" s="46">
        <f t="shared" si="3"/>
        <v>168</v>
      </c>
      <c r="I28" s="43">
        <f t="shared" si="4"/>
        <v>0</v>
      </c>
      <c r="J28" s="43">
        <f t="shared" si="5"/>
        <v>0</v>
      </c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x14ac:dyDescent="0.25">
      <c r="A29" s="7" t="s">
        <v>278</v>
      </c>
      <c r="B29" s="14">
        <v>1476</v>
      </c>
      <c r="C29" s="20">
        <f t="shared" ref="C29:C32" si="6">+B29*0.4</f>
        <v>590.4</v>
      </c>
      <c r="D29" s="46">
        <f t="shared" si="3"/>
        <v>2066.4</v>
      </c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x14ac:dyDescent="0.25">
      <c r="A30" s="7" t="s">
        <v>41</v>
      </c>
      <c r="B30" s="14">
        <v>2255</v>
      </c>
      <c r="C30" s="20">
        <f t="shared" si="6"/>
        <v>902</v>
      </c>
      <c r="D30" s="46">
        <f t="shared" si="3"/>
        <v>3157</v>
      </c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x14ac:dyDescent="0.25">
      <c r="A31" s="7" t="s">
        <v>361</v>
      </c>
      <c r="B31" s="14">
        <v>1325</v>
      </c>
      <c r="C31" s="20">
        <f t="shared" si="6"/>
        <v>530</v>
      </c>
      <c r="D31" s="46">
        <f t="shared" si="3"/>
        <v>1855</v>
      </c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x14ac:dyDescent="0.25">
      <c r="A32" s="7" t="s">
        <v>362</v>
      </c>
      <c r="B32" s="14">
        <v>3560</v>
      </c>
      <c r="C32" s="20">
        <f t="shared" si="6"/>
        <v>1424</v>
      </c>
      <c r="D32" s="46">
        <f t="shared" si="3"/>
        <v>4984</v>
      </c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x14ac:dyDescent="0.25">
      <c r="A33" s="7" t="s">
        <v>395</v>
      </c>
      <c r="B33" s="14">
        <v>934</v>
      </c>
      <c r="C33" s="56">
        <f t="shared" si="2"/>
        <v>467</v>
      </c>
      <c r="D33" s="46">
        <f t="shared" si="3"/>
        <v>1401</v>
      </c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x14ac:dyDescent="0.25">
      <c r="A34" s="7" t="s">
        <v>260</v>
      </c>
      <c r="B34" s="14">
        <v>66545</v>
      </c>
      <c r="C34" s="57">
        <f t="shared" si="2"/>
        <v>33272.5</v>
      </c>
      <c r="D34" s="57">
        <f t="shared" si="3"/>
        <v>99817.5</v>
      </c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x14ac:dyDescent="0.25">
      <c r="A35"/>
      <c r="B35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x14ac:dyDescent="0.25">
      <c r="A36" s="55" t="s">
        <v>374</v>
      </c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x14ac:dyDescent="0.25"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x14ac:dyDescent="0.25">
      <c r="G38" s="7" t="s">
        <v>120</v>
      </c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x14ac:dyDescent="0.25"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x14ac:dyDescent="0.25"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x14ac:dyDescent="0.25"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x14ac:dyDescent="0.25"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x14ac:dyDescent="0.25"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x14ac:dyDescent="0.25"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x14ac:dyDescent="0.25"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x14ac:dyDescent="0.25"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x14ac:dyDescent="0.25"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x14ac:dyDescent="0.25"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2:26" x14ac:dyDescent="0.25"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2:26" x14ac:dyDescent="0.25"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2:26" x14ac:dyDescent="0.25"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2:26" x14ac:dyDescent="0.25"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2:26" x14ac:dyDescent="0.25"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2:26" x14ac:dyDescent="0.25"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2:26" x14ac:dyDescent="0.25"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2:26" x14ac:dyDescent="0.25"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2:26" x14ac:dyDescent="0.25"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2:26" x14ac:dyDescent="0.25"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2:26" x14ac:dyDescent="0.25"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2:26" x14ac:dyDescent="0.25"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2:26" x14ac:dyDescent="0.25"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2:26" x14ac:dyDescent="0.25"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2:26" x14ac:dyDescent="0.25"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2:26" x14ac:dyDescent="0.25"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2:26" x14ac:dyDescent="0.25"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2:26" x14ac:dyDescent="0.25"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2:26" x14ac:dyDescent="0.25"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2:26" x14ac:dyDescent="0.25"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2:26" x14ac:dyDescent="0.25"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2:26" x14ac:dyDescent="0.25"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2:26" x14ac:dyDescent="0.25"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2:26" x14ac:dyDescent="0.25"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2:26" x14ac:dyDescent="0.25"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2:26" x14ac:dyDescent="0.25"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2:26" x14ac:dyDescent="0.25"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2:26" x14ac:dyDescent="0.25"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2:26" x14ac:dyDescent="0.25"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2:26" x14ac:dyDescent="0.25"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2:26" x14ac:dyDescent="0.25"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2:26" x14ac:dyDescent="0.25"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2:26" x14ac:dyDescent="0.25"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2:26" x14ac:dyDescent="0.25"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2:26" x14ac:dyDescent="0.25"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2:26" x14ac:dyDescent="0.25"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2:26" x14ac:dyDescent="0.25"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2:26" x14ac:dyDescent="0.25"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2:26" x14ac:dyDescent="0.25"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2:26" x14ac:dyDescent="0.25"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2:26" x14ac:dyDescent="0.25"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2:26" x14ac:dyDescent="0.25"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2:26" x14ac:dyDescent="0.25"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2:26" x14ac:dyDescent="0.25"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2:26" x14ac:dyDescent="0.25"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</sheetData>
  <pageMargins left="0.7" right="0.7" top="0.75" bottom="0.75" header="0.3" footer="0.3"/>
  <pageSetup scale="63" fitToHeight="0" orientation="landscape" verticalDpi="0"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ED65A-7ABF-4B14-8111-CA702926557B}">
  <sheetPr>
    <tabColor rgb="FF002060"/>
  </sheetPr>
  <dimension ref="A2:B13"/>
  <sheetViews>
    <sheetView workbookViewId="0">
      <selection activeCell="B4" sqref="B4"/>
    </sheetView>
  </sheetViews>
  <sheetFormatPr defaultRowHeight="15" x14ac:dyDescent="0.25"/>
  <cols>
    <col min="1" max="1" width="33.140625" bestFit="1" customWidth="1"/>
    <col min="2" max="2" width="82.28515625" customWidth="1"/>
  </cols>
  <sheetData>
    <row r="2" spans="1:2" x14ac:dyDescent="0.25">
      <c r="A2" s="7" t="s">
        <v>375</v>
      </c>
      <c r="B2" s="7" t="s">
        <v>376</v>
      </c>
    </row>
    <row r="3" spans="1:2" x14ac:dyDescent="0.25">
      <c r="A3" s="7" t="s">
        <v>186</v>
      </c>
      <c r="B3" s="7" t="s">
        <v>377</v>
      </c>
    </row>
    <row r="4" spans="1:2" x14ac:dyDescent="0.25">
      <c r="A4" s="7" t="s">
        <v>131</v>
      </c>
      <c r="B4" s="7" t="s">
        <v>378</v>
      </c>
    </row>
    <row r="5" spans="1:2" x14ac:dyDescent="0.25">
      <c r="A5" s="7" t="s">
        <v>303</v>
      </c>
      <c r="B5" s="7" t="s">
        <v>379</v>
      </c>
    </row>
    <row r="6" spans="1:2" x14ac:dyDescent="0.25">
      <c r="A6" s="7" t="s">
        <v>68</v>
      </c>
      <c r="B6" s="7" t="s">
        <v>380</v>
      </c>
    </row>
    <row r="7" spans="1:2" x14ac:dyDescent="0.25">
      <c r="A7" s="7" t="s">
        <v>3</v>
      </c>
      <c r="B7" s="7" t="s">
        <v>381</v>
      </c>
    </row>
    <row r="8" spans="1:2" x14ac:dyDescent="0.25">
      <c r="A8" s="7" t="s">
        <v>201</v>
      </c>
      <c r="B8" s="7" t="s">
        <v>382</v>
      </c>
    </row>
    <row r="9" spans="1:2" x14ac:dyDescent="0.25">
      <c r="A9" s="7" t="s">
        <v>208</v>
      </c>
      <c r="B9" s="7" t="s">
        <v>383</v>
      </c>
    </row>
    <row r="10" spans="1:2" x14ac:dyDescent="0.25">
      <c r="A10" s="7" t="s">
        <v>80</v>
      </c>
      <c r="B10" s="7" t="s">
        <v>384</v>
      </c>
    </row>
    <row r="11" spans="1:2" x14ac:dyDescent="0.25">
      <c r="A11" s="7" t="s">
        <v>42</v>
      </c>
      <c r="B11" s="7" t="s">
        <v>385</v>
      </c>
    </row>
    <row r="12" spans="1:2" x14ac:dyDescent="0.25">
      <c r="A12" s="7" t="s">
        <v>217</v>
      </c>
      <c r="B12" s="7" t="s">
        <v>386</v>
      </c>
    </row>
    <row r="13" spans="1:2" x14ac:dyDescent="0.25">
      <c r="A13" s="7" t="s">
        <v>37</v>
      </c>
      <c r="B13" s="7" t="s">
        <v>387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2710-E7C7-4309-88B9-9245B46CEF66}">
  <sheetPr>
    <tabColor rgb="FF002060"/>
  </sheetPr>
  <dimension ref="A2:J67"/>
  <sheetViews>
    <sheetView workbookViewId="0">
      <selection activeCell="I14" sqref="I14"/>
    </sheetView>
  </sheetViews>
  <sheetFormatPr defaultRowHeight="15" x14ac:dyDescent="0.25"/>
  <cols>
    <col min="1" max="1" width="33.140625" bestFit="1" customWidth="1"/>
    <col min="2" max="2" width="23.42578125" style="5" customWidth="1"/>
    <col min="4" max="4" width="31.140625" bestFit="1" customWidth="1"/>
    <col min="5" max="5" width="27" bestFit="1" customWidth="1"/>
    <col min="6" max="6" width="15.42578125" bestFit="1" customWidth="1"/>
    <col min="9" max="9" width="9.5703125" bestFit="1" customWidth="1"/>
  </cols>
  <sheetData>
    <row r="2" spans="1:10" x14ac:dyDescent="0.25">
      <c r="A2" s="40" t="s">
        <v>388</v>
      </c>
      <c r="C2" s="7"/>
      <c r="D2" s="40" t="s">
        <v>388</v>
      </c>
      <c r="E2" s="7"/>
      <c r="F2" s="7"/>
      <c r="G2" s="7"/>
      <c r="H2" s="7"/>
      <c r="I2" s="7"/>
      <c r="J2" s="7"/>
    </row>
    <row r="3" spans="1:10" x14ac:dyDescent="0.25">
      <c r="A3" s="14" t="s">
        <v>370</v>
      </c>
      <c r="B3" s="7"/>
      <c r="C3" s="7"/>
      <c r="D3" s="7" t="s">
        <v>370</v>
      </c>
      <c r="E3" s="7" t="s">
        <v>258</v>
      </c>
      <c r="F3" s="7"/>
      <c r="G3" s="7"/>
      <c r="H3" s="7"/>
      <c r="I3" s="7"/>
      <c r="J3" s="7"/>
    </row>
    <row r="4" spans="1:10" x14ac:dyDescent="0.25">
      <c r="A4" s="14">
        <v>66545</v>
      </c>
      <c r="B4" s="7"/>
      <c r="C4" s="7"/>
      <c r="D4" s="14">
        <v>66545</v>
      </c>
      <c r="E4" s="14">
        <v>1017</v>
      </c>
      <c r="F4" s="7"/>
      <c r="G4" s="7"/>
      <c r="H4" s="7"/>
      <c r="I4" s="7"/>
      <c r="J4" s="7"/>
    </row>
    <row r="5" spans="1:10" x14ac:dyDescent="0.25">
      <c r="A5" s="7"/>
      <c r="B5" s="7"/>
      <c r="C5" s="7"/>
      <c r="D5" s="7"/>
      <c r="E5" s="7"/>
      <c r="F5" s="7"/>
      <c r="G5" s="7"/>
      <c r="H5" s="7"/>
      <c r="I5" s="7"/>
      <c r="J5" s="7"/>
    </row>
    <row r="6" spans="1:10" x14ac:dyDescent="0.25">
      <c r="A6" s="7"/>
      <c r="B6" s="7"/>
      <c r="C6" s="7"/>
      <c r="D6" s="7"/>
      <c r="E6" s="7"/>
      <c r="F6" s="7"/>
      <c r="G6" s="7"/>
      <c r="H6" s="7"/>
      <c r="I6" s="7"/>
      <c r="J6" s="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7"/>
    </row>
    <row r="8" spans="1:10" x14ac:dyDescent="0.25">
      <c r="A8" s="7"/>
      <c r="B8" s="7"/>
      <c r="C8" s="7"/>
      <c r="D8" s="7"/>
      <c r="E8" s="7"/>
      <c r="F8" s="7"/>
      <c r="G8" s="7"/>
      <c r="H8" s="7"/>
      <c r="I8" s="7"/>
      <c r="J8" s="7"/>
    </row>
    <row r="9" spans="1:10" x14ac:dyDescent="0.25">
      <c r="A9" s="7"/>
      <c r="B9" s="7"/>
      <c r="C9" s="7"/>
      <c r="D9" s="7"/>
      <c r="E9" s="7"/>
      <c r="F9" s="7"/>
      <c r="G9" s="7"/>
      <c r="H9" s="7"/>
      <c r="I9" s="7"/>
      <c r="J9" s="7"/>
    </row>
    <row r="10" spans="1:10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</row>
    <row r="11" spans="1:10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</row>
    <row r="12" spans="1:10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</row>
    <row r="13" spans="1:10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</row>
    <row r="14" spans="1:10" x14ac:dyDescent="0.25">
      <c r="A14" s="7"/>
      <c r="B14" s="7"/>
      <c r="C14" s="7"/>
      <c r="D14" s="7"/>
      <c r="E14" s="7"/>
      <c r="F14" s="7"/>
      <c r="G14" s="7"/>
      <c r="H14" s="7"/>
      <c r="I14" s="5"/>
      <c r="J14" s="7"/>
    </row>
    <row r="15" spans="1:10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</row>
    <row r="16" spans="1:10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</row>
    <row r="17" spans="1:10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0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</row>
    <row r="19" spans="1:10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spans="1:10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</row>
    <row r="22" spans="1:10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</row>
    <row r="23" spans="1:10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</row>
    <row r="24" spans="1:10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7"/>
      <c r="B25" s="7"/>
      <c r="C25" s="7" t="s">
        <v>120</v>
      </c>
      <c r="D25" s="7"/>
      <c r="E25" s="7"/>
      <c r="F25" s="7"/>
      <c r="G25" s="7"/>
      <c r="H25" s="7"/>
      <c r="I25" s="7"/>
      <c r="J25" s="7"/>
    </row>
    <row r="26" spans="1:10" x14ac:dyDescent="0.25">
      <c r="A26" s="7" t="s">
        <v>120</v>
      </c>
      <c r="B26" s="7"/>
      <c r="C26" s="7"/>
      <c r="D26" s="7"/>
      <c r="E26" s="7"/>
      <c r="F26" s="7"/>
      <c r="G26" s="7"/>
      <c r="H26" s="7"/>
      <c r="I26" s="7"/>
      <c r="J26" s="7"/>
    </row>
    <row r="27" spans="1:10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10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spans="1:10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</row>
    <row r="30" spans="1:10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</row>
    <row r="31" spans="1:10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</row>
    <row r="32" spans="1:10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</row>
    <row r="33" spans="2:10" x14ac:dyDescent="0.25">
      <c r="B33" s="7"/>
      <c r="C33" s="7"/>
      <c r="D33" s="7"/>
      <c r="E33" s="7"/>
      <c r="F33" s="7"/>
      <c r="G33" s="7"/>
      <c r="H33" s="7"/>
      <c r="I33" s="7"/>
      <c r="J33" s="7"/>
    </row>
    <row r="34" spans="2:10" x14ac:dyDescent="0.25">
      <c r="B34" s="7"/>
      <c r="C34" s="7"/>
      <c r="D34" s="7"/>
      <c r="E34" s="7"/>
      <c r="F34" s="7"/>
      <c r="G34" s="7"/>
      <c r="H34" s="7"/>
      <c r="I34" s="7"/>
      <c r="J34" s="7"/>
    </row>
    <row r="35" spans="2:10" x14ac:dyDescent="0.25">
      <c r="B35" s="7"/>
      <c r="C35" s="7"/>
      <c r="D35" s="7"/>
      <c r="E35" s="7"/>
      <c r="F35" s="7"/>
      <c r="G35" s="7"/>
      <c r="H35" s="7"/>
      <c r="I35" s="7"/>
      <c r="J35" s="7"/>
    </row>
    <row r="36" spans="2:10" x14ac:dyDescent="0.25">
      <c r="B36" s="7"/>
      <c r="C36" s="7"/>
      <c r="D36" s="7"/>
      <c r="E36" s="7"/>
      <c r="F36" s="7"/>
      <c r="G36" s="7"/>
      <c r="H36" s="7"/>
      <c r="I36" s="7"/>
      <c r="J36" s="7"/>
    </row>
    <row r="37" spans="2:10" x14ac:dyDescent="0.25">
      <c r="B37" s="7"/>
      <c r="C37" s="7"/>
      <c r="D37" s="7"/>
      <c r="E37" s="7"/>
      <c r="F37" s="7"/>
      <c r="G37" s="7"/>
      <c r="H37" s="7"/>
      <c r="I37" s="7"/>
      <c r="J37" s="7"/>
    </row>
    <row r="38" spans="2:10" x14ac:dyDescent="0.25">
      <c r="B38" s="7"/>
      <c r="C38" s="7"/>
      <c r="D38" s="7"/>
      <c r="E38" s="7"/>
      <c r="F38" s="7"/>
      <c r="G38" s="7"/>
      <c r="H38" s="7"/>
      <c r="I38" s="7"/>
      <c r="J38" s="7"/>
    </row>
    <row r="39" spans="2:10" x14ac:dyDescent="0.25">
      <c r="B39" s="7"/>
      <c r="C39" s="7"/>
      <c r="D39" s="7"/>
      <c r="E39" s="7"/>
      <c r="F39" s="7"/>
      <c r="G39" s="7"/>
      <c r="H39" s="7"/>
      <c r="I39" s="7"/>
      <c r="J39" s="7"/>
    </row>
    <row r="40" spans="2:10" x14ac:dyDescent="0.25">
      <c r="B40" s="7"/>
      <c r="C40" s="7"/>
      <c r="D40" s="7"/>
      <c r="E40" s="7"/>
      <c r="F40" s="7"/>
      <c r="G40" s="7"/>
      <c r="H40" s="7"/>
      <c r="I40" s="7"/>
      <c r="J40" s="7"/>
    </row>
    <row r="41" spans="2:10" x14ac:dyDescent="0.25">
      <c r="B41" s="7"/>
      <c r="C41" s="7"/>
      <c r="D41" s="7"/>
      <c r="E41" s="7"/>
      <c r="F41" s="7"/>
      <c r="G41" s="7"/>
      <c r="H41" s="7"/>
      <c r="I41" s="7"/>
      <c r="J41" s="7"/>
    </row>
    <row r="42" spans="2:10" x14ac:dyDescent="0.25">
      <c r="B42" s="7"/>
      <c r="C42" s="7"/>
      <c r="D42" s="7"/>
      <c r="E42" s="7"/>
      <c r="F42" s="7"/>
      <c r="G42" s="7"/>
      <c r="H42" s="7"/>
      <c r="I42" s="7"/>
      <c r="J42" s="7"/>
    </row>
    <row r="43" spans="2:10" x14ac:dyDescent="0.25">
      <c r="B43" s="7"/>
      <c r="C43" s="7"/>
      <c r="D43" s="7"/>
      <c r="E43" s="7"/>
      <c r="F43" s="7"/>
      <c r="G43" s="7"/>
      <c r="H43" s="7"/>
      <c r="I43" s="7"/>
      <c r="J43" s="7"/>
    </row>
    <row r="44" spans="2:10" x14ac:dyDescent="0.25">
      <c r="B44" s="7"/>
      <c r="C44" s="7"/>
      <c r="D44" s="7"/>
      <c r="E44" s="7"/>
      <c r="F44" s="7"/>
      <c r="G44" s="7"/>
      <c r="H44" s="7"/>
      <c r="I44" s="7"/>
      <c r="J44" s="7"/>
    </row>
    <row r="45" spans="2:10" x14ac:dyDescent="0.25">
      <c r="B45" s="7"/>
      <c r="C45" s="7"/>
      <c r="D45" s="7"/>
      <c r="E45" s="7"/>
      <c r="F45" s="7"/>
      <c r="G45" s="7"/>
      <c r="H45" s="7"/>
      <c r="I45" s="7"/>
      <c r="J45" s="7"/>
    </row>
    <row r="46" spans="2:10" x14ac:dyDescent="0.25">
      <c r="B46" s="7"/>
      <c r="C46" s="7"/>
      <c r="D46" s="7"/>
      <c r="E46" s="7"/>
      <c r="F46" s="7"/>
      <c r="G46" s="7"/>
      <c r="H46" s="7"/>
      <c r="I46" s="7"/>
      <c r="J46" s="7"/>
    </row>
    <row r="47" spans="2:10" x14ac:dyDescent="0.25">
      <c r="B47" s="7"/>
      <c r="C47" s="7"/>
      <c r="D47" s="7"/>
      <c r="E47" s="7"/>
      <c r="F47" s="7"/>
      <c r="G47" s="7"/>
      <c r="H47" s="7"/>
      <c r="I47" s="7"/>
      <c r="J47" s="7"/>
    </row>
    <row r="48" spans="2:10" x14ac:dyDescent="0.25">
      <c r="B48" s="7"/>
      <c r="C48" s="7"/>
      <c r="D48" s="7"/>
      <c r="E48" s="7"/>
      <c r="F48" s="7"/>
      <c r="G48" s="7"/>
      <c r="H48" s="7"/>
      <c r="I48" s="7"/>
      <c r="J48" s="7"/>
    </row>
    <row r="49" spans="2:10" x14ac:dyDescent="0.25">
      <c r="B49" s="7"/>
      <c r="C49" s="7"/>
      <c r="D49" s="7"/>
      <c r="E49" s="7"/>
      <c r="F49" s="7"/>
      <c r="G49" s="7"/>
      <c r="H49" s="7"/>
      <c r="I49" s="7"/>
      <c r="J49" s="7"/>
    </row>
    <row r="50" spans="2:10" x14ac:dyDescent="0.25">
      <c r="B50" s="7"/>
      <c r="C50" s="7"/>
      <c r="D50" s="7"/>
      <c r="E50" s="7"/>
      <c r="F50" s="7"/>
      <c r="G50" s="7"/>
      <c r="H50" s="7"/>
      <c r="I50" s="7"/>
      <c r="J50" s="7"/>
    </row>
    <row r="51" spans="2:10" x14ac:dyDescent="0.25">
      <c r="B51" s="7"/>
      <c r="C51" s="7"/>
      <c r="D51" s="7"/>
      <c r="E51" s="7"/>
      <c r="F51" s="7"/>
      <c r="G51" s="7"/>
      <c r="H51" s="7"/>
      <c r="I51" s="7"/>
      <c r="J51" s="7"/>
    </row>
    <row r="52" spans="2:10" x14ac:dyDescent="0.25">
      <c r="B52" s="7"/>
      <c r="C52" s="7"/>
      <c r="D52" s="7"/>
      <c r="E52" s="7"/>
      <c r="F52" s="7"/>
      <c r="G52" s="7"/>
      <c r="H52" s="7"/>
      <c r="I52" s="7"/>
      <c r="J52" s="7"/>
    </row>
    <row r="53" spans="2:10" x14ac:dyDescent="0.25">
      <c r="B53" s="7"/>
      <c r="C53" s="7"/>
      <c r="D53" s="7"/>
      <c r="E53" s="7"/>
      <c r="F53" s="7"/>
      <c r="G53" s="7"/>
      <c r="H53" s="7"/>
      <c r="I53" s="7"/>
      <c r="J53" s="7"/>
    </row>
    <row r="54" spans="2:10" x14ac:dyDescent="0.25">
      <c r="B54" s="7"/>
      <c r="C54" s="7"/>
      <c r="D54" s="7"/>
      <c r="E54" s="7"/>
      <c r="F54" s="7"/>
      <c r="G54" s="7"/>
      <c r="H54" s="7"/>
      <c r="I54" s="7"/>
      <c r="J54" s="7"/>
    </row>
    <row r="55" spans="2:10" x14ac:dyDescent="0.25">
      <c r="B55" s="7"/>
      <c r="C55" s="7"/>
      <c r="D55" s="7"/>
      <c r="E55" s="7"/>
      <c r="F55" s="7"/>
      <c r="G55" s="7"/>
      <c r="H55" s="7"/>
      <c r="I55" s="7"/>
      <c r="J55" s="7"/>
    </row>
    <row r="56" spans="2:10" x14ac:dyDescent="0.25">
      <c r="B56" s="7"/>
      <c r="C56" s="7"/>
      <c r="D56" s="7"/>
      <c r="E56" s="7"/>
      <c r="F56" s="7"/>
      <c r="G56" s="7"/>
      <c r="H56" s="7"/>
      <c r="I56" s="7"/>
      <c r="J56" s="7"/>
    </row>
    <row r="57" spans="2:10" x14ac:dyDescent="0.25">
      <c r="B57" s="7"/>
      <c r="C57" s="7"/>
      <c r="D57" s="7"/>
      <c r="E57" s="7"/>
      <c r="F57" s="7"/>
      <c r="G57" s="7"/>
      <c r="H57" s="7"/>
      <c r="I57" s="7"/>
      <c r="J57" s="7"/>
    </row>
    <row r="58" spans="2:10" x14ac:dyDescent="0.25">
      <c r="B58" s="7"/>
      <c r="C58" s="7"/>
      <c r="D58" s="7"/>
      <c r="E58" s="7"/>
      <c r="F58" s="7"/>
      <c r="G58" s="7"/>
      <c r="H58" s="7"/>
      <c r="I58" s="7"/>
      <c r="J58" s="7"/>
    </row>
    <row r="59" spans="2:10" x14ac:dyDescent="0.25">
      <c r="B59" s="7"/>
      <c r="C59" s="7"/>
      <c r="D59" s="7"/>
      <c r="E59" s="7"/>
      <c r="F59" s="7"/>
      <c r="G59" s="7"/>
      <c r="H59" s="7"/>
      <c r="I59" s="7"/>
      <c r="J59" s="7"/>
    </row>
    <row r="60" spans="2:10" x14ac:dyDescent="0.25">
      <c r="B60" s="7"/>
      <c r="C60" s="7"/>
      <c r="D60" s="7"/>
      <c r="E60" s="7"/>
      <c r="F60" s="7"/>
      <c r="G60" s="7"/>
      <c r="H60" s="7"/>
      <c r="I60" s="7"/>
      <c r="J60" s="7"/>
    </row>
    <row r="61" spans="2:10" x14ac:dyDescent="0.25">
      <c r="B61" s="7"/>
      <c r="C61" s="7"/>
      <c r="D61" s="7"/>
      <c r="E61" s="7"/>
      <c r="F61" s="7"/>
      <c r="G61" s="7"/>
      <c r="H61" s="7"/>
      <c r="I61" s="7"/>
      <c r="J61" s="7"/>
    </row>
    <row r="62" spans="2:10" x14ac:dyDescent="0.25">
      <c r="B62" s="7"/>
      <c r="C62" s="7"/>
      <c r="D62" s="7"/>
      <c r="E62" s="7"/>
      <c r="F62" s="7"/>
      <c r="G62" s="7"/>
      <c r="H62" s="7"/>
      <c r="I62" s="7"/>
      <c r="J62" s="7"/>
    </row>
    <row r="63" spans="2:10" x14ac:dyDescent="0.25">
      <c r="B63" s="7"/>
      <c r="C63" s="7"/>
      <c r="D63" s="7"/>
      <c r="E63" s="7"/>
      <c r="F63" s="7"/>
      <c r="G63" s="7"/>
      <c r="H63" s="7"/>
      <c r="I63" s="7"/>
      <c r="J63" s="7"/>
    </row>
    <row r="64" spans="2:10" x14ac:dyDescent="0.25">
      <c r="B64" s="7"/>
      <c r="C64" s="7"/>
      <c r="D64" s="7"/>
      <c r="E64" s="7"/>
      <c r="F64" s="7"/>
      <c r="G64" s="7"/>
      <c r="H64" s="7"/>
      <c r="I64" s="7"/>
      <c r="J64" s="7"/>
    </row>
    <row r="65" spans="2:10" x14ac:dyDescent="0.25">
      <c r="B65" s="7"/>
      <c r="C65" s="7"/>
      <c r="D65" s="7"/>
      <c r="E65" s="7"/>
      <c r="F65" s="7"/>
      <c r="G65" s="7"/>
      <c r="H65" s="7"/>
      <c r="I65" s="7"/>
      <c r="J65" s="7"/>
    </row>
    <row r="66" spans="2:10" x14ac:dyDescent="0.25">
      <c r="B66" s="7"/>
      <c r="C66" s="7"/>
      <c r="D66" s="7"/>
      <c r="E66" s="7"/>
      <c r="F66" s="7"/>
      <c r="G66" s="7"/>
      <c r="H66" s="7"/>
      <c r="I66" s="7"/>
      <c r="J66" s="7"/>
    </row>
    <row r="67" spans="2:10" x14ac:dyDescent="0.25">
      <c r="B67" s="7"/>
      <c r="C67" s="7"/>
      <c r="D67" s="7"/>
      <c r="E67" s="7"/>
      <c r="F67" s="7"/>
      <c r="G67" s="7"/>
      <c r="H67" s="7"/>
      <c r="I67" s="7"/>
      <c r="J67" s="7"/>
    </row>
  </sheetData>
  <pageMargins left="0.7" right="0.7" top="0.75" bottom="0.75" header="0.3" footer="0.3"/>
  <pageSetup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1ec8087-bd35-4ddc-9acf-0e18da19d906">
      <Terms xmlns="http://schemas.microsoft.com/office/infopath/2007/PartnerControls"/>
    </lcf76f155ced4ddcb4097134ff3c332f>
    <TaxCatchAll xmlns="7f31b77f-83b2-4dd3-babb-420336f509e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DA3D3843090444A4410569D4D69A53" ma:contentTypeVersion="14" ma:contentTypeDescription="Create a new document." ma:contentTypeScope="" ma:versionID="83421fc13a011fd681a29d5d42e7e611">
  <xsd:schema xmlns:xsd="http://www.w3.org/2001/XMLSchema" xmlns:xs="http://www.w3.org/2001/XMLSchema" xmlns:p="http://schemas.microsoft.com/office/2006/metadata/properties" xmlns:ns2="d1ec8087-bd35-4ddc-9acf-0e18da19d906" xmlns:ns3="7f31b77f-83b2-4dd3-babb-420336f509e2" targetNamespace="http://schemas.microsoft.com/office/2006/metadata/properties" ma:root="true" ma:fieldsID="bdf82612607cd632f8451255d6aa070f" ns2:_="" ns3:_="">
    <xsd:import namespace="d1ec8087-bd35-4ddc-9acf-0e18da19d906"/>
    <xsd:import namespace="7f31b77f-83b2-4dd3-babb-420336f509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ec8087-bd35-4ddc-9acf-0e18da19d9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19cb8a3-2c43-49ff-bdd4-56a41dc47c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1b77f-83b2-4dd3-babb-420336f509e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581f35a-4619-4f98-bd0a-3e0a69347f8a}" ma:internalName="TaxCatchAll" ma:showField="CatchAllData" ma:web="7f31b77f-83b2-4dd3-babb-420336f509e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2FB8C66-9351-4585-B140-1491FFAF11B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746D6EF-2AC6-4E99-80B3-39749C16DDFB}">
  <ds:schemaRefs>
    <ds:schemaRef ds:uri="http://schemas.microsoft.com/office/2006/metadata/properties"/>
    <ds:schemaRef ds:uri="http://www.w3.org/XML/1998/namespace"/>
    <ds:schemaRef ds:uri="d1ec8087-bd35-4ddc-9acf-0e18da19d906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7f31b77f-83b2-4dd3-babb-420336f509e2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AAD5EC2-B1FD-44F2-AC4C-FE1F776E74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1ec8087-bd35-4ddc-9acf-0e18da19d906"/>
    <ds:schemaRef ds:uri="7f31b77f-83b2-4dd3-babb-420336f509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eb14b046-24c4-4519-8f26-b89c2159828c}" enabled="0" method="" siteId="{eb14b046-24c4-4519-8f26-b89c215982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3</vt:i4>
      </vt:variant>
    </vt:vector>
  </HeadingPairs>
  <TitlesOfParts>
    <vt:vector size="13" baseType="lpstr">
      <vt:lpstr>Assign_open</vt:lpstr>
      <vt:lpstr>outdated M. Spreadsheet 6 22 24</vt:lpstr>
      <vt:lpstr>Sheet2</vt:lpstr>
      <vt:lpstr>Pvt_Summary for Team</vt:lpstr>
      <vt:lpstr>Sum of Room Types</vt:lpstr>
      <vt:lpstr>Master Spreadsheet 7 29 24</vt:lpstr>
      <vt:lpstr>Pvt_by Division_Group</vt:lpstr>
      <vt:lpstr>Group Descriptions</vt:lpstr>
      <vt:lpstr>Pvt_by Space Group Broad</vt:lpstr>
      <vt:lpstr>Pivot_Summary</vt:lpstr>
      <vt:lpstr>'Master Spreadsheet 7 29 24'!Print_Area</vt:lpstr>
      <vt:lpstr>'Master Spreadsheet 7 29 24'!Print_Titles</vt:lpstr>
      <vt:lpstr>'outdated M. Spreadsheet 6 22 24'!Print_Titles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Crystal Bergstrom</dc:creator>
  <cp:keywords/>
  <dc:description/>
  <cp:lastModifiedBy>Rottach, Greg (DNR)</cp:lastModifiedBy>
  <cp:revision/>
  <dcterms:created xsi:type="dcterms:W3CDTF">2022-12-02T13:56:02Z</dcterms:created>
  <dcterms:modified xsi:type="dcterms:W3CDTF">2024-10-16T21:59:09Z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0x0101000EDA3D3843090444A4410569D4D69A53</vt:lpwstr>
  </property>
  <property fmtid="{D5CDD505-2E9C-101B-9397-08002B2CF9AE}" pid="3" name="MediaServiceImageTags">
    <vt:lpwstr/>
  </property>
</Properties>
</file>